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SRedkin\Downloads\"/>
    </mc:Choice>
  </mc:AlternateContent>
  <xr:revisionPtr revIDLastSave="0" documentId="13_ncr:1_{5D745564-E603-455C-8EF2-821BFE4A359F}" xr6:coauthVersionLast="47" xr6:coauthVersionMax="47" xr10:uidLastSave="{00000000-0000-0000-0000-000000000000}"/>
  <bookViews>
    <workbookView xWindow="-110" yWindow="-110" windowWidth="19420" windowHeight="10420" tabRatio="740" xr2:uid="{00000000-000D-0000-FFFF-FFFF00000000}"/>
  </bookViews>
  <sheets>
    <sheet name="Розрах.заг.варт." sheetId="22" r:id="rId1"/>
    <sheet name="Класична" sheetId="5" state="hidden" r:id="rId2"/>
    <sheet name="Ануїтет" sheetId="21" state="hidden" r:id="rId3"/>
    <sheet name="Розпорядження" sheetId="12" state="hidden" r:id="rId4"/>
  </sheets>
  <externalReferences>
    <externalReference r:id="rId5"/>
  </externalReferences>
  <definedNames>
    <definedName name="c_loan" localSheetId="0">#REF!</definedName>
    <definedName name="c_loan">#REF!</definedName>
    <definedName name="chk_asset_inshr" localSheetId="0">#REF!</definedName>
    <definedName name="chk_asset_inshr">#REF!</definedName>
    <definedName name="chk_health_inshr" localSheetId="0">#REF!</definedName>
    <definedName name="chk_health_inshr">#REF!</definedName>
    <definedName name="chk_notarius" localSheetId="0">#REF!</definedName>
    <definedName name="chk_notarius">#REF!</definedName>
    <definedName name="chk_realest" localSheetId="0">#REF!</definedName>
    <definedName name="chk_realest">#REF!</definedName>
    <definedName name="date_loan" localSheetId="0">#REF!</definedName>
    <definedName name="date_loan">#REF!</definedName>
    <definedName name="interest_nom" localSheetId="0">#REF!</definedName>
    <definedName name="interest_nom">#REF!</definedName>
    <definedName name="loan_repayment" localSheetId="0">#REF!</definedName>
    <definedName name="loan_repayment">#REF!</definedName>
    <definedName name="loan_year1" localSheetId="0">#REF!</definedName>
    <definedName name="loan_year1">#REF!</definedName>
    <definedName name="loan_year10" localSheetId="0">#REF!</definedName>
    <definedName name="loan_year10">#REF!</definedName>
    <definedName name="loan_year11" localSheetId="0">#REF!</definedName>
    <definedName name="loan_year11">#REF!</definedName>
    <definedName name="loan_year2" localSheetId="0">#REF!</definedName>
    <definedName name="loan_year2">#REF!</definedName>
    <definedName name="loan_year3" localSheetId="0">#REF!</definedName>
    <definedName name="loan_year3">#REF!</definedName>
    <definedName name="loan_year4" localSheetId="0">#REF!</definedName>
    <definedName name="loan_year4">#REF!</definedName>
    <definedName name="loan_year5" localSheetId="0">#REF!</definedName>
    <definedName name="loan_year5">#REF!</definedName>
    <definedName name="loan_year6" localSheetId="0">#REF!</definedName>
    <definedName name="loan_year6">#REF!</definedName>
    <definedName name="loan_year7" localSheetId="0">#REF!</definedName>
    <definedName name="loan_year7">#REF!</definedName>
    <definedName name="loan_year8" localSheetId="0">#REF!</definedName>
    <definedName name="loan_year8">#REF!</definedName>
    <definedName name="loan_year9" localSheetId="0">#REF!</definedName>
    <definedName name="loan_year9">#REF!</definedName>
    <definedName name="onetime_fee_loan" localSheetId="0">#REF!</definedName>
    <definedName name="onetime_fee_loan">#REF!</definedName>
    <definedName name="sum_borrow" localSheetId="0">#REF!</definedName>
    <definedName name="sum_borrow">#REF!</definedName>
    <definedName name="sum_borrow_max" localSheetId="0">#REF!</definedName>
    <definedName name="sum_borrow_max">#REF!</definedName>
    <definedName name="sum_borrow_min" localSheetId="0">#REF!</definedName>
    <definedName name="sum_borrow_min">#REF!</definedName>
    <definedName name="sum_client" localSheetId="0">#REF!</definedName>
    <definedName name="sum_client">#REF!</definedName>
    <definedName name="sum_loan" localSheetId="0">#REF!</definedName>
    <definedName name="sum_loan">#REF!</definedName>
    <definedName name="sum_loan_deal" localSheetId="0">#REF!</definedName>
    <definedName name="sum_loan_deal">#REF!</definedName>
    <definedName name="sum_loan_max" localSheetId="0">#REF!</definedName>
    <definedName name="sum_loan_max">#REF!</definedName>
    <definedName name="sum_loan_min" localSheetId="0">#REF!</definedName>
    <definedName name="sum_loan_min">#REF!</definedName>
    <definedName name="SumaKred">[1]Сайт!$E$2</definedName>
    <definedName name="SumaZast">[1]Сайт!$E$4</definedName>
    <definedName name="term_loan" localSheetId="0">#REF!</definedName>
    <definedName name="term_loan">#REF!</definedName>
    <definedName name="term_loan_max" localSheetId="0">#REF!</definedName>
    <definedName name="term_loan_max">#REF!</definedName>
    <definedName name="term_loan_min" localSheetId="0">#REF!</definedName>
    <definedName name="term_loan_min">#REF!</definedName>
    <definedName name="UIRD">[1]Настройки!$F$144</definedName>
    <definedName name="Валюта" localSheetId="2">[1]Настройки!$B$57:$B$59</definedName>
    <definedName name="Валюта" localSheetId="0">#REF!</definedName>
    <definedName name="Валюта">#REF!</definedName>
    <definedName name="Валюта_депозиту">[1]Настройки!$B$245:$B$247</definedName>
    <definedName name="Висновок" localSheetId="0">#REF!</definedName>
    <definedName name="Висновок">#REF!</definedName>
    <definedName name="Власність" localSheetId="2">[1]Настройки!$D$116:$D$119</definedName>
    <definedName name="Власність" localSheetId="0">#REF!</definedName>
    <definedName name="Власність">#REF!</definedName>
    <definedName name="Вчасність" localSheetId="0">#REF!</definedName>
    <definedName name="Вчасність">#REF!</definedName>
    <definedName name="Джерело" localSheetId="2">[1]Настройки!$B$13:$B$18</definedName>
    <definedName name="Джерело" localSheetId="0">#REF!</definedName>
    <definedName name="Джерело">#REF!</definedName>
    <definedName name="Застава" localSheetId="2">[1]Настройки!$B$67:$B$72</definedName>
    <definedName name="Застава" localSheetId="0">#REF!</definedName>
    <definedName name="Застава">#REF!</definedName>
    <definedName name="Мета" localSheetId="2">[1]Настройки!$B$75:$B$81</definedName>
    <definedName name="Мета" localSheetId="0">#REF!</definedName>
    <definedName name="Мета">#REF!</definedName>
    <definedName name="Надання" localSheetId="2">[1]Настройки!$B$104:$B$108</definedName>
    <definedName name="Надання" localSheetId="0">#REF!</definedName>
    <definedName name="Надання">#REF!</definedName>
    <definedName name="Немає" localSheetId="0">#REF!</definedName>
    <definedName name="Немає">#REF!</definedName>
    <definedName name="_xlnm.Print_Area" localSheetId="2">Ануїтет!$A$1:$O$271</definedName>
    <definedName name="_xlnm.Print_Area" localSheetId="1">Класична!$B$1:$P$268</definedName>
    <definedName name="_xlnm.Print_Area" localSheetId="3">Розпорядження!$A$1:$Q$83</definedName>
    <definedName name="Облікова_ставка">[1]Настройки!$E$153</definedName>
    <definedName name="Освіта" localSheetId="2">[1]Настройки!$B$32:$B$39</definedName>
    <definedName name="Освіта" localSheetId="0">#REF!</definedName>
    <definedName name="Освіта">#REF!</definedName>
    <definedName name="Погашення" localSheetId="2">[1]Настройки!$B$62:$B$64</definedName>
    <definedName name="Погашення" localSheetId="0">#REF!</definedName>
    <definedName name="Погашення">#REF!</definedName>
    <definedName name="Податки" localSheetId="0">#REF!</definedName>
    <definedName name="Податки">#REF!</definedName>
    <definedName name="Прожитковий_мін_прац">[1]Настройки!$C$159</definedName>
    <definedName name="СімСтан" localSheetId="2">[1]Настройки!$B$25:$B$29</definedName>
    <definedName name="СімСтан" localSheetId="0">#REF!</definedName>
    <definedName name="СімСтан">#REF!</definedName>
    <definedName name="Споріднення" localSheetId="2">[1]Настройки!$B$122:$B$130</definedName>
    <definedName name="Споріднення" localSheetId="0">#REF!</definedName>
    <definedName name="Споріднення">#REF!</definedName>
    <definedName name="Стать" localSheetId="2">[1]Настройки!$B$21:$B$22</definedName>
    <definedName name="Стать" localSheetId="0">#REF!</definedName>
    <definedName name="Стать">#REF!</definedName>
    <definedName name="Сфера" localSheetId="2">[1]Настройки!$B$42:$B$54</definedName>
    <definedName name="Сфера" localSheetId="0">#REF!</definedName>
    <definedName name="Сфера">#REF!</definedName>
    <definedName name="ТакНі" localSheetId="2">[1]Настройки!$B$92:$B$93</definedName>
    <definedName name="ТакНі" localSheetId="0">#REF!</definedName>
    <definedName name="ТакНі">#REF!</definedName>
    <definedName name="ТипКредиту" localSheetId="2">[1]Настройки!$J$83:$J$89</definedName>
    <definedName name="ТипКредиту" localSheetId="0">#REF!</definedName>
    <definedName name="ТипКредиту">#REF!</definedName>
    <definedName name="ТипМайна" localSheetId="2">[1]Настройки!$B$3:$B$10</definedName>
    <definedName name="ТипМайна" localSheetId="0">#REF!</definedName>
    <definedName name="ТипМайна">#REF!</definedName>
    <definedName name="Факт" localSheetId="2">[1]Настройки!$B$111:$B$113</definedName>
    <definedName name="Факт" localSheetId="0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22" l="1"/>
  <c r="O39" i="22"/>
  <c r="L39" i="22"/>
  <c r="L38" i="22" s="1"/>
  <c r="K39" i="22"/>
  <c r="P39" i="22"/>
  <c r="N39" i="22"/>
  <c r="W39" i="22"/>
  <c r="W38" i="22" s="1"/>
  <c r="K38" i="22"/>
  <c r="P38" i="22"/>
  <c r="O38" i="22"/>
  <c r="N38" i="22"/>
  <c r="X10" i="22"/>
  <c r="O27" i="5"/>
  <c r="O26" i="5" s="1"/>
  <c r="F25" i="22"/>
  <c r="H17" i="5" s="1"/>
  <c r="G18" i="21"/>
  <c r="X19" i="22"/>
  <c r="X18" i="22"/>
  <c r="I28" i="21" s="1"/>
  <c r="I27" i="21" s="1"/>
  <c r="X17" i="22"/>
  <c r="G12" i="22"/>
  <c r="F12" i="22"/>
  <c r="L74" i="12"/>
  <c r="D74" i="12"/>
  <c r="P72" i="12"/>
  <c r="L72" i="12"/>
  <c r="D72" i="12"/>
  <c r="L70" i="12"/>
  <c r="D70" i="12"/>
  <c r="K68" i="12"/>
  <c r="D68" i="12"/>
  <c r="K66" i="12"/>
  <c r="D66" i="12"/>
  <c r="L64" i="12"/>
  <c r="D64" i="12"/>
  <c r="L60" i="12"/>
  <c r="D60" i="12"/>
  <c r="L58" i="12"/>
  <c r="D58" i="12"/>
  <c r="L56" i="12"/>
  <c r="D56" i="12"/>
  <c r="L54" i="12"/>
  <c r="D54" i="12"/>
  <c r="K52" i="12"/>
  <c r="C52" i="12"/>
  <c r="L50" i="12"/>
  <c r="D50" i="12"/>
  <c r="K46" i="12"/>
  <c r="C46" i="12"/>
  <c r="L44" i="12"/>
  <c r="D44" i="12"/>
  <c r="L42" i="12"/>
  <c r="D42" i="12"/>
  <c r="L40" i="12"/>
  <c r="D40" i="12"/>
  <c r="L38" i="12"/>
  <c r="D38" i="12"/>
  <c r="L36" i="12"/>
  <c r="D36" i="12"/>
  <c r="L34" i="12"/>
  <c r="D34" i="12"/>
  <c r="J30" i="12"/>
  <c r="I30" i="12"/>
  <c r="H30" i="12"/>
  <c r="G30" i="12"/>
  <c r="F30" i="12"/>
  <c r="E30" i="12"/>
  <c r="D30" i="12"/>
  <c r="C30" i="12"/>
  <c r="B30" i="12"/>
  <c r="D29" i="12"/>
  <c r="E29" i="12" s="1"/>
  <c r="F29" i="12" s="1"/>
  <c r="G29" i="12" s="1"/>
  <c r="H29" i="12" s="1"/>
  <c r="I29" i="12" s="1"/>
  <c r="J29" i="12" s="1"/>
  <c r="C29" i="12"/>
  <c r="E24" i="12"/>
  <c r="E22" i="12"/>
  <c r="E20" i="12"/>
  <c r="E18" i="12"/>
  <c r="E16" i="12"/>
  <c r="D14" i="12"/>
  <c r="G12" i="12"/>
  <c r="D12" i="12"/>
  <c r="D10" i="12"/>
  <c r="D8" i="12"/>
  <c r="G6" i="12"/>
  <c r="E6" i="12"/>
  <c r="H26" i="21"/>
  <c r="I26" i="21" s="1"/>
  <c r="J26" i="21" s="1"/>
  <c r="K26" i="21" s="1"/>
  <c r="L26" i="21" s="1"/>
  <c r="M26" i="21" s="1"/>
  <c r="N26" i="21" s="1"/>
  <c r="O26" i="21" s="1"/>
  <c r="C26" i="21"/>
  <c r="D26" i="21" s="1"/>
  <c r="E26" i="21" s="1"/>
  <c r="F26" i="21" s="1"/>
  <c r="G26" i="21" s="1"/>
  <c r="B26" i="21"/>
  <c r="M18" i="21"/>
  <c r="L18" i="21"/>
  <c r="K18" i="21"/>
  <c r="F18" i="21"/>
  <c r="Q16" i="21"/>
  <c r="L11" i="21"/>
  <c r="L269" i="5"/>
  <c r="D25" i="5"/>
  <c r="E25" i="5" s="1"/>
  <c r="F25" i="5" s="1"/>
  <c r="G25" i="5" s="1"/>
  <c r="H25" i="5" s="1"/>
  <c r="I25" i="5" s="1"/>
  <c r="K25" i="5" s="1"/>
  <c r="L25" i="5" s="1"/>
  <c r="M25" i="5" s="1"/>
  <c r="N25" i="5" s="1"/>
  <c r="O25" i="5" s="1"/>
  <c r="P25" i="5" s="1"/>
  <c r="O17" i="5"/>
  <c r="B28" i="5" s="1"/>
  <c r="B29" i="5" s="1"/>
  <c r="M29" i="5" s="1"/>
  <c r="T41" i="22" s="1"/>
  <c r="N17" i="5"/>
  <c r="M17" i="5"/>
  <c r="G17" i="5"/>
  <c r="M9" i="5"/>
  <c r="H38" i="22"/>
  <c r="F13" i="22"/>
  <c r="L7" i="21" s="1"/>
  <c r="B28" i="21" s="1"/>
  <c r="Q39" i="22" l="1"/>
  <c r="Q38" i="22" s="1"/>
  <c r="R39" i="22"/>
  <c r="R38" i="22" s="1"/>
  <c r="J27" i="5"/>
  <c r="J26" i="5" s="1"/>
  <c r="K28" i="21"/>
  <c r="N28" i="21"/>
  <c r="N27" i="21" s="1"/>
  <c r="B30" i="5"/>
  <c r="M28" i="5"/>
  <c r="M7" i="5"/>
  <c r="C27" i="5" s="1"/>
  <c r="A29" i="21"/>
  <c r="B29" i="21"/>
  <c r="B30" i="21" l="1"/>
  <c r="C30" i="21" s="1"/>
  <c r="L29" i="21"/>
  <c r="A30" i="21"/>
  <c r="M30" i="5"/>
  <c r="T42" i="22" s="1"/>
  <c r="B31" i="5"/>
  <c r="J28" i="21"/>
  <c r="J27" i="21" s="1"/>
  <c r="K27" i="5"/>
  <c r="K26" i="5" s="1"/>
  <c r="V39" i="22"/>
  <c r="V38" i="22" s="1"/>
  <c r="M28" i="21"/>
  <c r="M27" i="21" s="1"/>
  <c r="N27" i="5"/>
  <c r="N26" i="5" s="1"/>
  <c r="U39" i="22"/>
  <c r="U38" i="22" s="1"/>
  <c r="K29" i="21"/>
  <c r="C29" i="21"/>
  <c r="D11" i="21"/>
  <c r="G39" i="22"/>
  <c r="E9" i="5"/>
  <c r="E39" i="22"/>
  <c r="B39" i="22"/>
  <c r="C28" i="5"/>
  <c r="L27" i="5"/>
  <c r="E27" i="5" l="1"/>
  <c r="F27" i="5"/>
  <c r="B32" i="5"/>
  <c r="M31" i="5"/>
  <c r="T43" i="22" s="1"/>
  <c r="S39" i="22"/>
  <c r="D28" i="21"/>
  <c r="D29" i="21" s="1"/>
  <c r="E28" i="21"/>
  <c r="G29" i="21" s="1"/>
  <c r="B31" i="21"/>
  <c r="C31" i="21" s="1"/>
  <c r="L30" i="21"/>
  <c r="A31" i="21"/>
  <c r="L28" i="5"/>
  <c r="D28" i="5"/>
  <c r="B40" i="22"/>
  <c r="C29" i="5"/>
  <c r="H18" i="21"/>
  <c r="M39" i="22"/>
  <c r="M38" i="22" s="1"/>
  <c r="H28" i="21"/>
  <c r="H27" i="21" s="1"/>
  <c r="J17" i="5"/>
  <c r="I27" i="5"/>
  <c r="K30" i="21"/>
  <c r="D30" i="21" l="1"/>
  <c r="P30" i="21" s="1"/>
  <c r="S30" i="21" s="1"/>
  <c r="H28" i="5"/>
  <c r="I26" i="5"/>
  <c r="P29" i="21"/>
  <c r="G28" i="5"/>
  <c r="F28" i="5" s="1"/>
  <c r="G30" i="5"/>
  <c r="G29" i="5"/>
  <c r="G31" i="5"/>
  <c r="B41" i="22"/>
  <c r="L29" i="5"/>
  <c r="S41" i="22" s="1"/>
  <c r="D29" i="5"/>
  <c r="C30" i="5"/>
  <c r="B32" i="21"/>
  <c r="A32" i="21"/>
  <c r="L31" i="21"/>
  <c r="D31" i="21"/>
  <c r="K31" i="21"/>
  <c r="G32" i="5"/>
  <c r="C40" i="22"/>
  <c r="D40" i="22"/>
  <c r="J40" i="22" s="1"/>
  <c r="G33" i="5"/>
  <c r="M32" i="5"/>
  <c r="T44" i="22" s="1"/>
  <c r="B33" i="5"/>
  <c r="H29" i="5" l="1"/>
  <c r="C41" i="22"/>
  <c r="D41" i="22"/>
  <c r="F29" i="5"/>
  <c r="E29" i="5"/>
  <c r="T29" i="5" s="1"/>
  <c r="E28" i="5"/>
  <c r="M33" i="5"/>
  <c r="T45" i="22" s="1"/>
  <c r="B34" i="5"/>
  <c r="G34" i="5"/>
  <c r="P31" i="21"/>
  <c r="S31" i="21" s="1"/>
  <c r="L32" i="21"/>
  <c r="B33" i="21"/>
  <c r="A33" i="21"/>
  <c r="L30" i="5"/>
  <c r="B42" i="22"/>
  <c r="D30" i="5"/>
  <c r="H30" i="5" s="1"/>
  <c r="C31" i="5"/>
  <c r="K32" i="21"/>
  <c r="D32" i="21"/>
  <c r="F29" i="21"/>
  <c r="G40" i="22" s="1"/>
  <c r="F40" i="22" s="1"/>
  <c r="C32" i="21"/>
  <c r="S29" i="21"/>
  <c r="E29" i="21" l="1"/>
  <c r="D33" i="21"/>
  <c r="K33" i="21"/>
  <c r="T28" i="5"/>
  <c r="F30" i="5"/>
  <c r="C42" i="22"/>
  <c r="D42" i="22"/>
  <c r="S42" i="22"/>
  <c r="M34" i="5"/>
  <c r="T46" i="22" s="1"/>
  <c r="G35" i="5"/>
  <c r="B35" i="5"/>
  <c r="P32" i="21"/>
  <c r="L31" i="5"/>
  <c r="S43" i="22" s="1"/>
  <c r="B43" i="22"/>
  <c r="D31" i="5"/>
  <c r="C32" i="5"/>
  <c r="B34" i="21"/>
  <c r="L33" i="21"/>
  <c r="A34" i="21"/>
  <c r="C33" i="21"/>
  <c r="H31" i="5" l="1"/>
  <c r="G30" i="21"/>
  <c r="E40" i="22"/>
  <c r="J41" i="22" s="1"/>
  <c r="F31" i="5"/>
  <c r="K34" i="21"/>
  <c r="D34" i="21"/>
  <c r="L32" i="5"/>
  <c r="S44" i="22" s="1"/>
  <c r="B44" i="22"/>
  <c r="D32" i="5"/>
  <c r="C33" i="5"/>
  <c r="S32" i="21"/>
  <c r="A35" i="21"/>
  <c r="B35" i="21"/>
  <c r="C35" i="21" s="1"/>
  <c r="L34" i="21"/>
  <c r="C34" i="21"/>
  <c r="C43" i="22"/>
  <c r="D43" i="22"/>
  <c r="B36" i="5"/>
  <c r="M35" i="5"/>
  <c r="T47" i="22" s="1"/>
  <c r="G36" i="5"/>
  <c r="E30" i="5"/>
  <c r="P33" i="21"/>
  <c r="S33" i="21" s="1"/>
  <c r="H32" i="5" l="1"/>
  <c r="T30" i="5"/>
  <c r="F30" i="21"/>
  <c r="G41" i="22" s="1"/>
  <c r="F41" i="22" s="1"/>
  <c r="F32" i="5"/>
  <c r="D44" i="22"/>
  <c r="C44" i="22"/>
  <c r="K35" i="21"/>
  <c r="D35" i="21"/>
  <c r="G37" i="5"/>
  <c r="M36" i="5"/>
  <c r="T48" i="22" s="1"/>
  <c r="B37" i="5"/>
  <c r="L35" i="21"/>
  <c r="B36" i="21"/>
  <c r="C36" i="21" s="1"/>
  <c r="A36" i="21"/>
  <c r="L33" i="5"/>
  <c r="S45" i="22" s="1"/>
  <c r="B45" i="22"/>
  <c r="D33" i="5"/>
  <c r="C34" i="5"/>
  <c r="P34" i="21"/>
  <c r="E31" i="5"/>
  <c r="T31" i="5" s="1"/>
  <c r="H33" i="5" l="1"/>
  <c r="S34" i="21"/>
  <c r="L34" i="5"/>
  <c r="S46" i="22" s="1"/>
  <c r="B46" i="22"/>
  <c r="D34" i="5"/>
  <c r="C35" i="5"/>
  <c r="L36" i="21"/>
  <c r="B37" i="21"/>
  <c r="C37" i="21" s="1"/>
  <c r="A37" i="21"/>
  <c r="P35" i="21"/>
  <c r="S35" i="21" s="1"/>
  <c r="F33" i="5"/>
  <c r="C45" i="22"/>
  <c r="D45" i="22"/>
  <c r="D36" i="21"/>
  <c r="K36" i="21"/>
  <c r="G38" i="5"/>
  <c r="M37" i="5"/>
  <c r="T49" i="22" s="1"/>
  <c r="B38" i="5"/>
  <c r="E32" i="5"/>
  <c r="E30" i="21"/>
  <c r="H34" i="5" l="1"/>
  <c r="G31" i="21"/>
  <c r="E41" i="22"/>
  <c r="J42" i="22" s="1"/>
  <c r="E33" i="5"/>
  <c r="T33" i="5" s="1"/>
  <c r="B38" i="21"/>
  <c r="L37" i="21"/>
  <c r="A38" i="21"/>
  <c r="L35" i="5"/>
  <c r="S47" i="22" s="1"/>
  <c r="B47" i="22"/>
  <c r="D35" i="5"/>
  <c r="C36" i="5"/>
  <c r="B39" i="5"/>
  <c r="M38" i="5"/>
  <c r="T50" i="22" s="1"/>
  <c r="G39" i="5"/>
  <c r="F34" i="5"/>
  <c r="D37" i="21"/>
  <c r="K37" i="21"/>
  <c r="T32" i="5"/>
  <c r="D46" i="22"/>
  <c r="C46" i="22"/>
  <c r="P36" i="21"/>
  <c r="H35" i="5" l="1"/>
  <c r="S36" i="21"/>
  <c r="E34" i="5"/>
  <c r="T34" i="5" s="1"/>
  <c r="C47" i="22"/>
  <c r="D47" i="22"/>
  <c r="K38" i="21"/>
  <c r="D38" i="21"/>
  <c r="F35" i="5"/>
  <c r="F31" i="21"/>
  <c r="G42" i="22" s="1"/>
  <c r="F42" i="22" s="1"/>
  <c r="L36" i="5"/>
  <c r="S48" i="22" s="1"/>
  <c r="B48" i="22"/>
  <c r="D36" i="5"/>
  <c r="H36" i="5" s="1"/>
  <c r="C37" i="5"/>
  <c r="A39" i="21"/>
  <c r="L38" i="21"/>
  <c r="B39" i="21"/>
  <c r="C38" i="21"/>
  <c r="P37" i="21"/>
  <c r="S37" i="21" s="1"/>
  <c r="B40" i="5"/>
  <c r="G40" i="5"/>
  <c r="D39" i="21" l="1"/>
  <c r="K39" i="21"/>
  <c r="C39" i="21"/>
  <c r="D48" i="22"/>
  <c r="C48" i="22"/>
  <c r="F36" i="5"/>
  <c r="P38" i="21"/>
  <c r="S38" i="21" s="1"/>
  <c r="L39" i="21"/>
  <c r="B40" i="21"/>
  <c r="C40" i="21" s="1"/>
  <c r="A40" i="21"/>
  <c r="L37" i="5"/>
  <c r="S49" i="22" s="1"/>
  <c r="B49" i="22"/>
  <c r="D37" i="5"/>
  <c r="C38" i="5"/>
  <c r="E31" i="21"/>
  <c r="G41" i="5"/>
  <c r="M40" i="5"/>
  <c r="T52" i="22" s="1"/>
  <c r="B41" i="5"/>
  <c r="E35" i="5"/>
  <c r="T35" i="5" s="1"/>
  <c r="H37" i="5" l="1"/>
  <c r="G32" i="21"/>
  <c r="E42" i="22"/>
  <c r="J43" i="22" s="1"/>
  <c r="P39" i="21"/>
  <c r="S39" i="21" s="1"/>
  <c r="G42" i="5"/>
  <c r="B42" i="5"/>
  <c r="M41" i="5"/>
  <c r="T53" i="22" s="1"/>
  <c r="L38" i="5"/>
  <c r="S50" i="22" s="1"/>
  <c r="B50" i="22"/>
  <c r="D38" i="5"/>
  <c r="C39" i="5"/>
  <c r="A41" i="21"/>
  <c r="B41" i="21"/>
  <c r="C41" i="21" s="1"/>
  <c r="E36" i="5"/>
  <c r="T36" i="5" s="1"/>
  <c r="D40" i="21"/>
  <c r="K40" i="21"/>
  <c r="F37" i="5"/>
  <c r="C49" i="22"/>
  <c r="D49" i="22"/>
  <c r="H38" i="5" l="1"/>
  <c r="C50" i="22"/>
  <c r="D50" i="22"/>
  <c r="F38" i="5"/>
  <c r="D41" i="21"/>
  <c r="K41" i="21"/>
  <c r="E37" i="5"/>
  <c r="T37" i="5" s="1"/>
  <c r="B42" i="21"/>
  <c r="C42" i="21" s="1"/>
  <c r="L41" i="21"/>
  <c r="A42" i="21"/>
  <c r="L39" i="5"/>
  <c r="S51" i="22" s="1"/>
  <c r="B51" i="22"/>
  <c r="D39" i="5"/>
  <c r="C40" i="5"/>
  <c r="F32" i="21"/>
  <c r="G43" i="22" s="1"/>
  <c r="F43" i="22" s="1"/>
  <c r="G43" i="5"/>
  <c r="B43" i="5"/>
  <c r="M42" i="5"/>
  <c r="T54" i="22" s="1"/>
  <c r="H39" i="5" l="1"/>
  <c r="P41" i="21"/>
  <c r="S41" i="21" s="1"/>
  <c r="L40" i="5"/>
  <c r="S52" i="22" s="1"/>
  <c r="B52" i="22"/>
  <c r="D40" i="5"/>
  <c r="C41" i="5"/>
  <c r="A43" i="21"/>
  <c r="L42" i="21"/>
  <c r="B43" i="21"/>
  <c r="C51" i="22"/>
  <c r="D51" i="22"/>
  <c r="K42" i="21"/>
  <c r="D42" i="21"/>
  <c r="E38" i="5"/>
  <c r="T38" i="5" s="1"/>
  <c r="B44" i="5"/>
  <c r="G44" i="5"/>
  <c r="M43" i="5"/>
  <c r="T55" i="22" s="1"/>
  <c r="E32" i="21"/>
  <c r="F39" i="5"/>
  <c r="H40" i="5" l="1"/>
  <c r="E40" i="5" s="1"/>
  <c r="T40" i="5" s="1"/>
  <c r="G33" i="21"/>
  <c r="F33" i="21" s="1"/>
  <c r="E43" i="22"/>
  <c r="J44" i="22" s="1"/>
  <c r="P42" i="21"/>
  <c r="S42" i="21" s="1"/>
  <c r="F40" i="5"/>
  <c r="L41" i="5"/>
  <c r="S53" i="22" s="1"/>
  <c r="B53" i="22"/>
  <c r="D41" i="5"/>
  <c r="C42" i="5"/>
  <c r="D43" i="21"/>
  <c r="K43" i="21"/>
  <c r="C43" i="21"/>
  <c r="D52" i="22"/>
  <c r="C52" i="22"/>
  <c r="A44" i="21"/>
  <c r="L43" i="21"/>
  <c r="B44" i="21"/>
  <c r="E39" i="5"/>
  <c r="M27" i="5"/>
  <c r="G45" i="5"/>
  <c r="M44" i="5"/>
  <c r="T56" i="22" s="1"/>
  <c r="B45" i="5"/>
  <c r="H41" i="5" l="1"/>
  <c r="E33" i="21"/>
  <c r="G44" i="22"/>
  <c r="F44" i="22" s="1"/>
  <c r="L42" i="5"/>
  <c r="S54" i="22" s="1"/>
  <c r="B54" i="22"/>
  <c r="D42" i="5"/>
  <c r="C43" i="5"/>
  <c r="F41" i="5"/>
  <c r="K44" i="21"/>
  <c r="D44" i="21"/>
  <c r="T27" i="5"/>
  <c r="S33" i="5" s="1"/>
  <c r="C53" i="22"/>
  <c r="D53" i="22"/>
  <c r="C44" i="21"/>
  <c r="M45" i="5"/>
  <c r="T57" i="22" s="1"/>
  <c r="G46" i="5"/>
  <c r="B46" i="5"/>
  <c r="B45" i="21"/>
  <c r="C45" i="21" s="1"/>
  <c r="A45" i="21"/>
  <c r="L44" i="21"/>
  <c r="P43" i="21"/>
  <c r="S43" i="21" s="1"/>
  <c r="H42" i="5" l="1"/>
  <c r="G34" i="21"/>
  <c r="F34" i="21" s="1"/>
  <c r="E44" i="22"/>
  <c r="J45" i="22" s="1"/>
  <c r="P44" i="21"/>
  <c r="S44" i="21" s="1"/>
  <c r="S30" i="5"/>
  <c r="S32" i="5"/>
  <c r="S31" i="5"/>
  <c r="S34" i="5"/>
  <c r="S35" i="5"/>
  <c r="S36" i="5"/>
  <c r="S37" i="5"/>
  <c r="S38" i="5"/>
  <c r="F42" i="5"/>
  <c r="E42" i="5"/>
  <c r="T42" i="5" s="1"/>
  <c r="B47" i="5"/>
  <c r="G47" i="5"/>
  <c r="M46" i="5"/>
  <c r="T58" i="22" s="1"/>
  <c r="D45" i="21"/>
  <c r="K45" i="21"/>
  <c r="E41" i="5"/>
  <c r="T41" i="5" s="1"/>
  <c r="D54" i="22"/>
  <c r="C54" i="22"/>
  <c r="B46" i="21"/>
  <c r="L45" i="21"/>
  <c r="A46" i="21"/>
  <c r="L43" i="5"/>
  <c r="S55" i="22" s="1"/>
  <c r="B55" i="22"/>
  <c r="D43" i="5"/>
  <c r="H43" i="5" s="1"/>
  <c r="C44" i="5"/>
  <c r="E34" i="21" l="1"/>
  <c r="G45" i="22"/>
  <c r="F45" i="22" s="1"/>
  <c r="B56" i="22"/>
  <c r="L44" i="5"/>
  <c r="S56" i="22" s="1"/>
  <c r="D44" i="5"/>
  <c r="C45" i="5"/>
  <c r="C55" i="22"/>
  <c r="D55" i="22"/>
  <c r="K46" i="21"/>
  <c r="D46" i="21"/>
  <c r="B48" i="5"/>
  <c r="G48" i="5"/>
  <c r="M47" i="5"/>
  <c r="T59" i="22" s="1"/>
  <c r="A47" i="21"/>
  <c r="B47" i="21"/>
  <c r="L46" i="21"/>
  <c r="C46" i="21"/>
  <c r="P45" i="21"/>
  <c r="S45" i="21" s="1"/>
  <c r="F43" i="5"/>
  <c r="H44" i="5" l="1"/>
  <c r="E44" i="5" s="1"/>
  <c r="T44" i="5" s="1"/>
  <c r="G35" i="21"/>
  <c r="F35" i="21" s="1"/>
  <c r="E45" i="22"/>
  <c r="J46" i="22" s="1"/>
  <c r="P46" i="21"/>
  <c r="S46" i="21" s="1"/>
  <c r="G49" i="5"/>
  <c r="M48" i="5"/>
  <c r="T60" i="22" s="1"/>
  <c r="B49" i="5"/>
  <c r="E43" i="5"/>
  <c r="T43" i="5" s="1"/>
  <c r="D56" i="22"/>
  <c r="C56" i="22"/>
  <c r="K47" i="21"/>
  <c r="D47" i="21"/>
  <c r="B48" i="21"/>
  <c r="A48" i="21"/>
  <c r="L47" i="21"/>
  <c r="F44" i="5"/>
  <c r="C47" i="21"/>
  <c r="L45" i="5"/>
  <c r="S57" i="22" s="1"/>
  <c r="B57" i="22"/>
  <c r="D45" i="5"/>
  <c r="H45" i="5" s="1"/>
  <c r="C46" i="5"/>
  <c r="E35" i="21" l="1"/>
  <c r="G46" i="22"/>
  <c r="F46" i="22" s="1"/>
  <c r="P47" i="21"/>
  <c r="S47" i="21" s="1"/>
  <c r="K48" i="21"/>
  <c r="D48" i="21"/>
  <c r="C48" i="21"/>
  <c r="L46" i="5"/>
  <c r="S58" i="22" s="1"/>
  <c r="B58" i="22"/>
  <c r="D46" i="5"/>
  <c r="C47" i="5"/>
  <c r="C57" i="22"/>
  <c r="D57" i="22"/>
  <c r="F45" i="5"/>
  <c r="E45" i="5"/>
  <c r="T45" i="5" s="1"/>
  <c r="L48" i="21"/>
  <c r="B49" i="21"/>
  <c r="C49" i="21" s="1"/>
  <c r="A49" i="21"/>
  <c r="M49" i="5"/>
  <c r="T61" i="22" s="1"/>
  <c r="B50" i="5"/>
  <c r="G50" i="5"/>
  <c r="H46" i="5" l="1"/>
  <c r="E46" i="5" s="1"/>
  <c r="T46" i="5" s="1"/>
  <c r="G36" i="21"/>
  <c r="F36" i="21" s="1"/>
  <c r="E46" i="22"/>
  <c r="J47" i="22" s="1"/>
  <c r="F46" i="5"/>
  <c r="C58" i="22"/>
  <c r="D58" i="22"/>
  <c r="P48" i="21"/>
  <c r="S48" i="21" s="1"/>
  <c r="M50" i="5"/>
  <c r="T62" i="22" s="1"/>
  <c r="G51" i="5"/>
  <c r="B51" i="5"/>
  <c r="B50" i="21"/>
  <c r="C50" i="21" s="1"/>
  <c r="L49" i="21"/>
  <c r="A50" i="21"/>
  <c r="D49" i="21"/>
  <c r="K49" i="21"/>
  <c r="L47" i="5"/>
  <c r="S59" i="22" s="1"/>
  <c r="B59" i="22"/>
  <c r="D47" i="5"/>
  <c r="C48" i="5"/>
  <c r="H47" i="5" l="1"/>
  <c r="E36" i="21"/>
  <c r="G47" i="22"/>
  <c r="F47" i="22" s="1"/>
  <c r="B52" i="5"/>
  <c r="G52" i="5"/>
  <c r="C59" i="22"/>
  <c r="D59" i="22"/>
  <c r="L48" i="5"/>
  <c r="S60" i="22" s="1"/>
  <c r="B60" i="22"/>
  <c r="D48" i="5"/>
  <c r="C49" i="5"/>
  <c r="F47" i="5"/>
  <c r="E47" i="5"/>
  <c r="T47" i="5" s="1"/>
  <c r="A51" i="21"/>
  <c r="B51" i="21"/>
  <c r="L50" i="21"/>
  <c r="P49" i="21"/>
  <c r="S49" i="21" s="1"/>
  <c r="K50" i="21"/>
  <c r="D50" i="21"/>
  <c r="H48" i="5" l="1"/>
  <c r="E48" i="5" s="1"/>
  <c r="T48" i="5" s="1"/>
  <c r="G37" i="21"/>
  <c r="F37" i="21" s="1"/>
  <c r="E47" i="22"/>
  <c r="J48" i="22" s="1"/>
  <c r="L51" i="21"/>
  <c r="B52" i="21"/>
  <c r="C52" i="21" s="1"/>
  <c r="A52" i="21"/>
  <c r="F48" i="5"/>
  <c r="G53" i="5"/>
  <c r="M52" i="5"/>
  <c r="T64" i="22" s="1"/>
  <c r="B53" i="5"/>
  <c r="K51" i="21"/>
  <c r="D51" i="21"/>
  <c r="D60" i="22"/>
  <c r="C60" i="22"/>
  <c r="P50" i="21"/>
  <c r="S50" i="21" s="1"/>
  <c r="C51" i="21"/>
  <c r="L49" i="5"/>
  <c r="S61" i="22" s="1"/>
  <c r="B61" i="22"/>
  <c r="D49" i="5"/>
  <c r="H49" i="5" s="1"/>
  <c r="C50" i="5"/>
  <c r="E37" i="21" l="1"/>
  <c r="G48" i="22"/>
  <c r="F48" i="22" s="1"/>
  <c r="P51" i="21"/>
  <c r="S51" i="21" s="1"/>
  <c r="F49" i="5"/>
  <c r="E49" i="5"/>
  <c r="T49" i="5" s="1"/>
  <c r="L50" i="5"/>
  <c r="S62" i="22" s="1"/>
  <c r="B62" i="22"/>
  <c r="D50" i="5"/>
  <c r="H50" i="5" s="1"/>
  <c r="C51" i="5"/>
  <c r="B53" i="21"/>
  <c r="C53" i="21" s="1"/>
  <c r="A53" i="21"/>
  <c r="C61" i="22"/>
  <c r="D61" i="22"/>
  <c r="B54" i="5"/>
  <c r="G54" i="5"/>
  <c r="M53" i="5"/>
  <c r="T65" i="22" s="1"/>
  <c r="D52" i="21"/>
  <c r="K52" i="21"/>
  <c r="G38" i="21" l="1"/>
  <c r="E48" i="22"/>
  <c r="J49" i="22" s="1"/>
  <c r="E50" i="5"/>
  <c r="T50" i="5" s="1"/>
  <c r="F50" i="5"/>
  <c r="D62" i="22"/>
  <c r="C62" i="22"/>
  <c r="L51" i="5"/>
  <c r="S63" i="22" s="1"/>
  <c r="B63" i="22"/>
  <c r="D51" i="5"/>
  <c r="C52" i="5"/>
  <c r="B54" i="21"/>
  <c r="C54" i="21" s="1"/>
  <c r="L53" i="21"/>
  <c r="A54" i="21"/>
  <c r="M54" i="5"/>
  <c r="T66" i="22" s="1"/>
  <c r="G55" i="5"/>
  <c r="G67" i="22" s="1"/>
  <c r="B55" i="5"/>
  <c r="D53" i="21"/>
  <c r="K53" i="21"/>
  <c r="H51" i="5" l="1"/>
  <c r="F38" i="21"/>
  <c r="P53" i="21"/>
  <c r="S53" i="21" s="1"/>
  <c r="C63" i="22"/>
  <c r="D63" i="22"/>
  <c r="K54" i="21"/>
  <c r="D54" i="21"/>
  <c r="A55" i="21"/>
  <c r="L54" i="21"/>
  <c r="B55" i="21"/>
  <c r="B56" i="5"/>
  <c r="G56" i="5"/>
  <c r="G68" i="22" s="1"/>
  <c r="M55" i="5"/>
  <c r="T67" i="22" s="1"/>
  <c r="L52" i="5"/>
  <c r="S64" i="22" s="1"/>
  <c r="B64" i="22"/>
  <c r="D52" i="5"/>
  <c r="C53" i="5"/>
  <c r="F51" i="5"/>
  <c r="H52" i="5" l="1"/>
  <c r="E38" i="21"/>
  <c r="G49" i="22"/>
  <c r="F49" i="22" s="1"/>
  <c r="M39" i="5"/>
  <c r="E51" i="5"/>
  <c r="D64" i="22"/>
  <c r="C64" i="22"/>
  <c r="P54" i="21"/>
  <c r="S54" i="21" s="1"/>
  <c r="L53" i="5"/>
  <c r="S65" i="22" s="1"/>
  <c r="B65" i="22"/>
  <c r="D53" i="5"/>
  <c r="C54" i="5"/>
  <c r="L55" i="21"/>
  <c r="B56" i="21"/>
  <c r="C56" i="21" s="1"/>
  <c r="A56" i="21"/>
  <c r="F52" i="5"/>
  <c r="E52" i="5"/>
  <c r="T52" i="5" s="1"/>
  <c r="G57" i="5"/>
  <c r="G69" i="22" s="1"/>
  <c r="M56" i="5"/>
  <c r="T68" i="22" s="1"/>
  <c r="B57" i="5"/>
  <c r="D55" i="21"/>
  <c r="K55" i="21"/>
  <c r="C55" i="21"/>
  <c r="H53" i="5" l="1"/>
  <c r="G39" i="21"/>
  <c r="E49" i="22"/>
  <c r="J50" i="22" s="1"/>
  <c r="A57" i="21"/>
  <c r="L56" i="21"/>
  <c r="B57" i="21"/>
  <c r="D56" i="21"/>
  <c r="K56" i="21"/>
  <c r="C65" i="22"/>
  <c r="D65" i="22"/>
  <c r="F53" i="5"/>
  <c r="P55" i="21"/>
  <c r="S55" i="21" s="1"/>
  <c r="G58" i="5"/>
  <c r="G70" i="22" s="1"/>
  <c r="B58" i="5"/>
  <c r="M57" i="5"/>
  <c r="T69" i="22" s="1"/>
  <c r="L54" i="5"/>
  <c r="S66" i="22" s="1"/>
  <c r="B66" i="22"/>
  <c r="D54" i="5"/>
  <c r="C55" i="5"/>
  <c r="T39" i="5"/>
  <c r="H54" i="5" l="1"/>
  <c r="E54" i="5" s="1"/>
  <c r="T54" i="5" s="1"/>
  <c r="F39" i="21"/>
  <c r="E53" i="5"/>
  <c r="T53" i="5" s="1"/>
  <c r="G59" i="5"/>
  <c r="G71" i="22" s="1"/>
  <c r="B59" i="5"/>
  <c r="M58" i="5"/>
  <c r="T70" i="22" s="1"/>
  <c r="F54" i="5"/>
  <c r="D57" i="21"/>
  <c r="K57" i="21"/>
  <c r="C57" i="21"/>
  <c r="L55" i="5"/>
  <c r="S67" i="22" s="1"/>
  <c r="B67" i="22"/>
  <c r="D55" i="5"/>
  <c r="C56" i="5"/>
  <c r="C66" i="22"/>
  <c r="D66" i="22"/>
  <c r="S45" i="5"/>
  <c r="S42" i="5"/>
  <c r="S46" i="5"/>
  <c r="S40" i="5"/>
  <c r="S44" i="5"/>
  <c r="S41" i="5"/>
  <c r="S39" i="5"/>
  <c r="S43" i="5"/>
  <c r="S47" i="5"/>
  <c r="S48" i="5"/>
  <c r="S49" i="5"/>
  <c r="S50" i="5"/>
  <c r="P56" i="21"/>
  <c r="S56" i="21" s="1"/>
  <c r="B58" i="21"/>
  <c r="C58" i="21" s="1"/>
  <c r="L57" i="21"/>
  <c r="A58" i="21"/>
  <c r="H55" i="5" l="1"/>
  <c r="E39" i="21"/>
  <c r="G50" i="22"/>
  <c r="F50" i="22" s="1"/>
  <c r="A59" i="21"/>
  <c r="L58" i="21"/>
  <c r="B59" i="21"/>
  <c r="L56" i="5"/>
  <c r="S68" i="22" s="1"/>
  <c r="B68" i="22"/>
  <c r="D56" i="5"/>
  <c r="C57" i="5"/>
  <c r="P57" i="21"/>
  <c r="S57" i="21" s="1"/>
  <c r="K58" i="21"/>
  <c r="D58" i="21"/>
  <c r="C67" i="22"/>
  <c r="D67" i="22"/>
  <c r="F55" i="5"/>
  <c r="B60" i="5"/>
  <c r="G60" i="5"/>
  <c r="G72" i="22" s="1"/>
  <c r="M59" i="5"/>
  <c r="T71" i="22" s="1"/>
  <c r="H56" i="5" l="1"/>
  <c r="E56" i="5" s="1"/>
  <c r="T56" i="5" s="1"/>
  <c r="G40" i="21"/>
  <c r="E50" i="22"/>
  <c r="J51" i="22" s="1"/>
  <c r="P58" i="21"/>
  <c r="S58" i="21" s="1"/>
  <c r="E67" i="22"/>
  <c r="F56" i="5"/>
  <c r="D68" i="22"/>
  <c r="C68" i="22"/>
  <c r="A60" i="21"/>
  <c r="B60" i="21"/>
  <c r="C60" i="21" s="1"/>
  <c r="L59" i="21"/>
  <c r="G61" i="5"/>
  <c r="G73" i="22" s="1"/>
  <c r="M60" i="5"/>
  <c r="T72" i="22" s="1"/>
  <c r="B61" i="5"/>
  <c r="E55" i="5"/>
  <c r="T55" i="5" s="1"/>
  <c r="B69" i="22"/>
  <c r="L57" i="5"/>
  <c r="S69" i="22" s="1"/>
  <c r="D57" i="5"/>
  <c r="C58" i="5"/>
  <c r="D59" i="21"/>
  <c r="K59" i="21"/>
  <c r="C59" i="21"/>
  <c r="H57" i="5" l="1"/>
  <c r="E57" i="5" s="1"/>
  <c r="T57" i="5" s="1"/>
  <c r="F40" i="21"/>
  <c r="L28" i="21"/>
  <c r="P59" i="21"/>
  <c r="S59" i="21" s="1"/>
  <c r="B61" i="21"/>
  <c r="A61" i="21"/>
  <c r="L60" i="21"/>
  <c r="C69" i="22"/>
  <c r="D69" i="22"/>
  <c r="F67" i="22"/>
  <c r="I67" i="22"/>
  <c r="L58" i="5"/>
  <c r="S70" i="22" s="1"/>
  <c r="B70" i="22"/>
  <c r="D58" i="5"/>
  <c r="C59" i="5"/>
  <c r="G62" i="5"/>
  <c r="G74" i="22" s="1"/>
  <c r="M61" i="5"/>
  <c r="T73" i="22" s="1"/>
  <c r="B62" i="5"/>
  <c r="K60" i="21"/>
  <c r="D60" i="21"/>
  <c r="E68" i="22"/>
  <c r="F57" i="5"/>
  <c r="H58" i="5" l="1"/>
  <c r="E58" i="5" s="1"/>
  <c r="T58" i="5" s="1"/>
  <c r="T39" i="22"/>
  <c r="F39" i="22" s="1"/>
  <c r="S28" i="21"/>
  <c r="E40" i="21"/>
  <c r="G51" i="22"/>
  <c r="P60" i="21"/>
  <c r="S60" i="21" s="1"/>
  <c r="B63" i="5"/>
  <c r="G63" i="5"/>
  <c r="G75" i="22" s="1"/>
  <c r="M62" i="5"/>
  <c r="T74" i="22" s="1"/>
  <c r="D61" i="21"/>
  <c r="K61" i="21"/>
  <c r="E69" i="22"/>
  <c r="F58" i="5"/>
  <c r="L59" i="5"/>
  <c r="S71" i="22" s="1"/>
  <c r="B71" i="22"/>
  <c r="D59" i="5"/>
  <c r="C60" i="5"/>
  <c r="C61" i="21"/>
  <c r="F68" i="22"/>
  <c r="I68" i="22"/>
  <c r="D70" i="22"/>
  <c r="C70" i="22"/>
  <c r="B62" i="21"/>
  <c r="L61" i="21"/>
  <c r="A62" i="21"/>
  <c r="H59" i="5" l="1"/>
  <c r="E59" i="5" s="1"/>
  <c r="T59" i="5" s="1"/>
  <c r="G41" i="21"/>
  <c r="F41" i="21" s="1"/>
  <c r="E51" i="22"/>
  <c r="R32" i="21"/>
  <c r="R36" i="21"/>
  <c r="R33" i="21"/>
  <c r="R34" i="21"/>
  <c r="R38" i="21"/>
  <c r="R35" i="21"/>
  <c r="R39" i="21"/>
  <c r="R37" i="21"/>
  <c r="F69" i="22"/>
  <c r="I69" i="22"/>
  <c r="P61" i="21"/>
  <c r="S61" i="21" s="1"/>
  <c r="K62" i="21"/>
  <c r="D62" i="21"/>
  <c r="B72" i="22"/>
  <c r="L60" i="5"/>
  <c r="S72" i="22" s="1"/>
  <c r="D60" i="5"/>
  <c r="C61" i="5"/>
  <c r="B64" i="5"/>
  <c r="G64" i="5"/>
  <c r="G76" i="22" s="1"/>
  <c r="A63" i="21"/>
  <c r="L62" i="21"/>
  <c r="B63" i="21"/>
  <c r="C62" i="21"/>
  <c r="C71" i="22"/>
  <c r="D71" i="22"/>
  <c r="E70" i="22"/>
  <c r="F59" i="5"/>
  <c r="H60" i="5" l="1"/>
  <c r="E60" i="5" s="1"/>
  <c r="T60" i="5" s="1"/>
  <c r="E41" i="21"/>
  <c r="G52" i="22"/>
  <c r="P62" i="21"/>
  <c r="S62" i="21" s="1"/>
  <c r="B64" i="21"/>
  <c r="A64" i="21"/>
  <c r="L63" i="21"/>
  <c r="K63" i="21"/>
  <c r="D63" i="21"/>
  <c r="D72" i="22"/>
  <c r="C72" i="22"/>
  <c r="E71" i="22"/>
  <c r="F60" i="5"/>
  <c r="F70" i="22"/>
  <c r="I70" i="22"/>
  <c r="C63" i="21"/>
  <c r="G65" i="5"/>
  <c r="G77" i="22" s="1"/>
  <c r="M64" i="5"/>
  <c r="T76" i="22" s="1"/>
  <c r="B65" i="5"/>
  <c r="L61" i="5"/>
  <c r="S73" i="22" s="1"/>
  <c r="B73" i="22"/>
  <c r="D61" i="5"/>
  <c r="C62" i="5"/>
  <c r="H61" i="5" l="1"/>
  <c r="G42" i="21"/>
  <c r="F42" i="21" s="1"/>
  <c r="E52" i="22"/>
  <c r="J52" i="22" s="1"/>
  <c r="F52" i="22" s="1"/>
  <c r="M65" i="5"/>
  <c r="T77" i="22" s="1"/>
  <c r="G66" i="5"/>
  <c r="G78" i="22" s="1"/>
  <c r="B66" i="5"/>
  <c r="E72" i="22"/>
  <c r="F61" i="5"/>
  <c r="E61" i="5"/>
  <c r="T61" i="5" s="1"/>
  <c r="K64" i="21"/>
  <c r="D64" i="21"/>
  <c r="L62" i="5"/>
  <c r="S74" i="22" s="1"/>
  <c r="B74" i="22"/>
  <c r="D62" i="5"/>
  <c r="C63" i="5"/>
  <c r="F71" i="22"/>
  <c r="I71" i="22"/>
  <c r="P63" i="21"/>
  <c r="S63" i="21" s="1"/>
  <c r="C64" i="21"/>
  <c r="C73" i="22"/>
  <c r="D73" i="22"/>
  <c r="B65" i="21"/>
  <c r="A65" i="21"/>
  <c r="H62" i="5" l="1"/>
  <c r="E62" i="5" s="1"/>
  <c r="T62" i="5" s="1"/>
  <c r="E42" i="21"/>
  <c r="G53" i="22"/>
  <c r="D65" i="21"/>
  <c r="K65" i="21"/>
  <c r="L63" i="5"/>
  <c r="S75" i="22" s="1"/>
  <c r="B75" i="22"/>
  <c r="D63" i="5"/>
  <c r="C64" i="5"/>
  <c r="E73" i="22"/>
  <c r="F62" i="5"/>
  <c r="C74" i="22"/>
  <c r="D74" i="22"/>
  <c r="F72" i="22"/>
  <c r="I72" i="22"/>
  <c r="B66" i="21"/>
  <c r="C66" i="21" s="1"/>
  <c r="L65" i="21"/>
  <c r="A66" i="21"/>
  <c r="C65" i="21"/>
  <c r="M66" i="5"/>
  <c r="T78" i="22" s="1"/>
  <c r="B67" i="5"/>
  <c r="G67" i="5"/>
  <c r="G79" i="22" s="1"/>
  <c r="H63" i="5" l="1"/>
  <c r="G43" i="21"/>
  <c r="F43" i="21" s="1"/>
  <c r="E53" i="22"/>
  <c r="J53" i="22" s="1"/>
  <c r="F53" i="22" s="1"/>
  <c r="L64" i="5"/>
  <c r="S76" i="22" s="1"/>
  <c r="B76" i="22"/>
  <c r="D64" i="5"/>
  <c r="C65" i="5"/>
  <c r="B67" i="21"/>
  <c r="C67" i="21" s="1"/>
  <c r="A67" i="21"/>
  <c r="L66" i="21"/>
  <c r="E74" i="22"/>
  <c r="F63" i="5"/>
  <c r="C75" i="22"/>
  <c r="D75" i="22"/>
  <c r="B68" i="5"/>
  <c r="M67" i="5"/>
  <c r="T79" i="22" s="1"/>
  <c r="G68" i="5"/>
  <c r="G80" i="22" s="1"/>
  <c r="K66" i="21"/>
  <c r="D66" i="21"/>
  <c r="I73" i="22"/>
  <c r="F73" i="22"/>
  <c r="P65" i="21"/>
  <c r="S65" i="21" s="1"/>
  <c r="H64" i="5" l="1"/>
  <c r="E43" i="21"/>
  <c r="G54" i="22"/>
  <c r="P66" i="21"/>
  <c r="S66" i="21" s="1"/>
  <c r="G69" i="5"/>
  <c r="G81" i="22" s="1"/>
  <c r="M68" i="5"/>
  <c r="T80" i="22" s="1"/>
  <c r="B69" i="5"/>
  <c r="E75" i="22"/>
  <c r="E64" i="5"/>
  <c r="T64" i="5" s="1"/>
  <c r="F64" i="5"/>
  <c r="B68" i="21"/>
  <c r="C68" i="21" s="1"/>
  <c r="L67" i="21"/>
  <c r="A68" i="21"/>
  <c r="L65" i="5"/>
  <c r="S77" i="22" s="1"/>
  <c r="B77" i="22"/>
  <c r="D65" i="5"/>
  <c r="C66" i="5"/>
  <c r="M51" i="5"/>
  <c r="E63" i="5"/>
  <c r="D76" i="22"/>
  <c r="C76" i="22"/>
  <c r="F74" i="22"/>
  <c r="I74" i="22"/>
  <c r="K67" i="21"/>
  <c r="D67" i="21"/>
  <c r="H65" i="5" l="1"/>
  <c r="G44" i="21"/>
  <c r="E54" i="22"/>
  <c r="J54" i="22" s="1"/>
  <c r="F54" i="22" s="1"/>
  <c r="P67" i="21"/>
  <c r="S67" i="21" s="1"/>
  <c r="L66" i="5"/>
  <c r="S78" i="22" s="1"/>
  <c r="B78" i="22"/>
  <c r="D66" i="5"/>
  <c r="C67" i="5"/>
  <c r="B69" i="21"/>
  <c r="A69" i="21"/>
  <c r="L68" i="21"/>
  <c r="B70" i="5"/>
  <c r="M69" i="5"/>
  <c r="T81" i="22" s="1"/>
  <c r="G70" i="5"/>
  <c r="G82" i="22" s="1"/>
  <c r="I75" i="22"/>
  <c r="C77" i="22"/>
  <c r="D77" i="22"/>
  <c r="K68" i="21"/>
  <c r="D68" i="21"/>
  <c r="E76" i="22"/>
  <c r="F65" i="5"/>
  <c r="T51" i="5"/>
  <c r="H66" i="5" l="1"/>
  <c r="F44" i="21"/>
  <c r="G71" i="5"/>
  <c r="G83" i="22" s="1"/>
  <c r="M70" i="5"/>
  <c r="T82" i="22" s="1"/>
  <c r="B71" i="5"/>
  <c r="E65" i="5"/>
  <c r="T65" i="5" s="1"/>
  <c r="K69" i="21"/>
  <c r="D69" i="21"/>
  <c r="L67" i="5"/>
  <c r="S79" i="22" s="1"/>
  <c r="B79" i="22"/>
  <c r="D67" i="5"/>
  <c r="C68" i="5"/>
  <c r="S51" i="5"/>
  <c r="S55" i="5"/>
  <c r="S52" i="5"/>
  <c r="S56" i="5"/>
  <c r="S58" i="5"/>
  <c r="S53" i="5"/>
  <c r="S54" i="5"/>
  <c r="S57" i="5"/>
  <c r="S59" i="5"/>
  <c r="S60" i="5"/>
  <c r="S61" i="5"/>
  <c r="S62" i="5"/>
  <c r="E77" i="22"/>
  <c r="F66" i="5"/>
  <c r="H67" i="5" s="1"/>
  <c r="E66" i="5"/>
  <c r="T66" i="5" s="1"/>
  <c r="F76" i="22"/>
  <c r="I76" i="22"/>
  <c r="C69" i="21"/>
  <c r="D78" i="22"/>
  <c r="C78" i="22"/>
  <c r="P68" i="21"/>
  <c r="S68" i="21" s="1"/>
  <c r="B70" i="21"/>
  <c r="C70" i="21" s="1"/>
  <c r="L69" i="21"/>
  <c r="A70" i="21"/>
  <c r="E44" i="21" l="1"/>
  <c r="G55" i="22"/>
  <c r="B71" i="21"/>
  <c r="C71" i="21" s="1"/>
  <c r="A71" i="21"/>
  <c r="L70" i="21"/>
  <c r="C79" i="22"/>
  <c r="D79" i="22"/>
  <c r="B72" i="5"/>
  <c r="M71" i="5"/>
  <c r="T83" i="22" s="1"/>
  <c r="G72" i="5"/>
  <c r="G84" i="22" s="1"/>
  <c r="F77" i="22"/>
  <c r="I77" i="22"/>
  <c r="K70" i="21"/>
  <c r="D70" i="21"/>
  <c r="E78" i="22"/>
  <c r="E67" i="5"/>
  <c r="T67" i="5" s="1"/>
  <c r="F67" i="5"/>
  <c r="L68" i="5"/>
  <c r="S80" i="22" s="1"/>
  <c r="B80" i="22"/>
  <c r="D68" i="5"/>
  <c r="C69" i="5"/>
  <c r="P69" i="21"/>
  <c r="S69" i="21" s="1"/>
  <c r="H68" i="5" l="1"/>
  <c r="E68" i="5" s="1"/>
  <c r="T68" i="5" s="1"/>
  <c r="G45" i="21"/>
  <c r="E55" i="22"/>
  <c r="J55" i="22" s="1"/>
  <c r="F55" i="22" s="1"/>
  <c r="L69" i="5"/>
  <c r="S81" i="22" s="1"/>
  <c r="B81" i="22"/>
  <c r="D69" i="5"/>
  <c r="C70" i="5"/>
  <c r="E79" i="22"/>
  <c r="F68" i="5"/>
  <c r="F78" i="22"/>
  <c r="I78" i="22"/>
  <c r="B72" i="21"/>
  <c r="L71" i="21"/>
  <c r="A72" i="21"/>
  <c r="G73" i="5"/>
  <c r="G85" i="22" s="1"/>
  <c r="M72" i="5"/>
  <c r="T84" i="22" s="1"/>
  <c r="B73" i="5"/>
  <c r="D80" i="22"/>
  <c r="C80" i="22"/>
  <c r="P70" i="21"/>
  <c r="S70" i="21" s="1"/>
  <c r="D71" i="21"/>
  <c r="K71" i="21"/>
  <c r="H69" i="5" l="1"/>
  <c r="F45" i="21"/>
  <c r="L70" i="5"/>
  <c r="S82" i="22" s="1"/>
  <c r="B82" i="22"/>
  <c r="D70" i="5"/>
  <c r="C71" i="5"/>
  <c r="E80" i="22"/>
  <c r="F69" i="5"/>
  <c r="E69" i="5"/>
  <c r="T69" i="5" s="1"/>
  <c r="C81" i="22"/>
  <c r="D81" i="22"/>
  <c r="P71" i="21"/>
  <c r="S71" i="21" s="1"/>
  <c r="D72" i="21"/>
  <c r="K72" i="21"/>
  <c r="G74" i="5"/>
  <c r="G86" i="22" s="1"/>
  <c r="B74" i="5"/>
  <c r="M73" i="5"/>
  <c r="T85" i="22" s="1"/>
  <c r="B73" i="21"/>
  <c r="C73" i="21" s="1"/>
  <c r="A73" i="21"/>
  <c r="L72" i="21"/>
  <c r="C72" i="21"/>
  <c r="F79" i="22"/>
  <c r="I79" i="22"/>
  <c r="H70" i="5" l="1"/>
  <c r="E45" i="21"/>
  <c r="G56" i="22"/>
  <c r="B74" i="21"/>
  <c r="L73" i="21"/>
  <c r="A74" i="21"/>
  <c r="G75" i="5"/>
  <c r="G87" i="22" s="1"/>
  <c r="B75" i="5"/>
  <c r="M74" i="5"/>
  <c r="T86" i="22" s="1"/>
  <c r="P72" i="21"/>
  <c r="S72" i="21" s="1"/>
  <c r="F80" i="22"/>
  <c r="I80" i="22"/>
  <c r="C82" i="22"/>
  <c r="D82" i="22"/>
  <c r="L71" i="5"/>
  <c r="S83" i="22" s="1"/>
  <c r="B83" i="22"/>
  <c r="D71" i="5"/>
  <c r="C72" i="5"/>
  <c r="E81" i="22"/>
  <c r="F70" i="5"/>
  <c r="E70" i="5"/>
  <c r="T70" i="5" s="1"/>
  <c r="D73" i="21"/>
  <c r="K73" i="21"/>
  <c r="H71" i="5" l="1"/>
  <c r="G46" i="21"/>
  <c r="E56" i="22"/>
  <c r="J56" i="22" s="1"/>
  <c r="F56" i="22" s="1"/>
  <c r="P73" i="21"/>
  <c r="S73" i="21" s="1"/>
  <c r="K74" i="21"/>
  <c r="D74" i="21"/>
  <c r="B75" i="21"/>
  <c r="A75" i="21"/>
  <c r="L74" i="21"/>
  <c r="C74" i="21"/>
  <c r="I81" i="22"/>
  <c r="F81" i="22"/>
  <c r="L72" i="5"/>
  <c r="S84" i="22" s="1"/>
  <c r="B84" i="22"/>
  <c r="D72" i="5"/>
  <c r="C73" i="5"/>
  <c r="E82" i="22"/>
  <c r="E71" i="5"/>
  <c r="T71" i="5" s="1"/>
  <c r="F71" i="5"/>
  <c r="C83" i="22"/>
  <c r="D83" i="22"/>
  <c r="B76" i="5"/>
  <c r="G76" i="5"/>
  <c r="G88" i="22" s="1"/>
  <c r="H72" i="5" l="1"/>
  <c r="E72" i="5" s="1"/>
  <c r="T72" i="5" s="1"/>
  <c r="F46" i="21"/>
  <c r="P74" i="21"/>
  <c r="S74" i="21" s="1"/>
  <c r="B76" i="21"/>
  <c r="C76" i="21" s="1"/>
  <c r="L75" i="21"/>
  <c r="A76" i="21"/>
  <c r="F82" i="22"/>
  <c r="I82" i="22"/>
  <c r="D84" i="22"/>
  <c r="C84" i="22"/>
  <c r="K75" i="21"/>
  <c r="D75" i="21"/>
  <c r="G77" i="5"/>
  <c r="G89" i="22" s="1"/>
  <c r="M76" i="5"/>
  <c r="T88" i="22" s="1"/>
  <c r="B77" i="5"/>
  <c r="E83" i="22"/>
  <c r="F72" i="5"/>
  <c r="B85" i="22"/>
  <c r="L73" i="5"/>
  <c r="S85" i="22" s="1"/>
  <c r="D73" i="5"/>
  <c r="C74" i="5"/>
  <c r="C75" i="21"/>
  <c r="H73" i="5" l="1"/>
  <c r="E46" i="21"/>
  <c r="G57" i="22"/>
  <c r="C85" i="22"/>
  <c r="D85" i="22"/>
  <c r="B78" i="5"/>
  <c r="G78" i="5"/>
  <c r="G90" i="22" s="1"/>
  <c r="M77" i="5"/>
  <c r="T89" i="22" s="1"/>
  <c r="B77" i="21"/>
  <c r="A77" i="21"/>
  <c r="E84" i="22"/>
  <c r="F73" i="5"/>
  <c r="E73" i="5"/>
  <c r="T73" i="5" s="1"/>
  <c r="K76" i="21"/>
  <c r="D76" i="21"/>
  <c r="I83" i="22"/>
  <c r="F83" i="22"/>
  <c r="L74" i="5"/>
  <c r="S86" i="22" s="1"/>
  <c r="B86" i="22"/>
  <c r="D74" i="5"/>
  <c r="C75" i="5"/>
  <c r="P75" i="21"/>
  <c r="S75" i="21" s="1"/>
  <c r="H74" i="5" l="1"/>
  <c r="G47" i="21"/>
  <c r="E57" i="22"/>
  <c r="J57" i="22" s="1"/>
  <c r="F57" i="22" s="1"/>
  <c r="C86" i="22"/>
  <c r="D86" i="22"/>
  <c r="B78" i="21"/>
  <c r="C78" i="21" s="1"/>
  <c r="L77" i="21"/>
  <c r="A78" i="21"/>
  <c r="E85" i="22"/>
  <c r="F74" i="5"/>
  <c r="E74" i="5"/>
  <c r="T74" i="5" s="1"/>
  <c r="L75" i="5"/>
  <c r="S87" i="22" s="1"/>
  <c r="B87" i="22"/>
  <c r="D75" i="5"/>
  <c r="C76" i="5"/>
  <c r="F84" i="22"/>
  <c r="I84" i="22"/>
  <c r="G79" i="5"/>
  <c r="G91" i="22" s="1"/>
  <c r="B79" i="5"/>
  <c r="M78" i="5"/>
  <c r="T90" i="22" s="1"/>
  <c r="K77" i="21"/>
  <c r="D77" i="21"/>
  <c r="C77" i="21"/>
  <c r="H75" i="5" l="1"/>
  <c r="F47" i="21"/>
  <c r="L76" i="5"/>
  <c r="S88" i="22" s="1"/>
  <c r="B88" i="22"/>
  <c r="D76" i="5"/>
  <c r="C77" i="5"/>
  <c r="B79" i="21"/>
  <c r="C79" i="21" s="1"/>
  <c r="A79" i="21"/>
  <c r="L78" i="21"/>
  <c r="P77" i="21"/>
  <c r="S77" i="21" s="1"/>
  <c r="B80" i="5"/>
  <c r="G80" i="5"/>
  <c r="G92" i="22" s="1"/>
  <c r="M79" i="5"/>
  <c r="T91" i="22" s="1"/>
  <c r="C87" i="22"/>
  <c r="D87" i="22"/>
  <c r="E86" i="22"/>
  <c r="F75" i="5"/>
  <c r="K78" i="21"/>
  <c r="D78" i="21"/>
  <c r="I85" i="22"/>
  <c r="F85" i="22"/>
  <c r="H76" i="5" l="1"/>
  <c r="E76" i="5" s="1"/>
  <c r="T76" i="5" s="1"/>
  <c r="E47" i="21"/>
  <c r="G58" i="22"/>
  <c r="P78" i="21"/>
  <c r="S78" i="21" s="1"/>
  <c r="E87" i="22"/>
  <c r="F76" i="5"/>
  <c r="G81" i="5"/>
  <c r="G93" i="22" s="1"/>
  <c r="M80" i="5"/>
  <c r="T92" i="22" s="1"/>
  <c r="B81" i="5"/>
  <c r="B80" i="21"/>
  <c r="C80" i="21" s="1"/>
  <c r="L79" i="21"/>
  <c r="A80" i="21"/>
  <c r="M63" i="5"/>
  <c r="E75" i="5"/>
  <c r="D79" i="21"/>
  <c r="K79" i="21"/>
  <c r="L77" i="5"/>
  <c r="S89" i="22" s="1"/>
  <c r="B89" i="22"/>
  <c r="D77" i="5"/>
  <c r="C78" i="5"/>
  <c r="D88" i="22"/>
  <c r="C88" i="22"/>
  <c r="F86" i="22"/>
  <c r="I86" i="22"/>
  <c r="H77" i="5" l="1"/>
  <c r="G48" i="21"/>
  <c r="E58" i="22"/>
  <c r="J58" i="22" s="1"/>
  <c r="F58" i="22" s="1"/>
  <c r="P79" i="21"/>
  <c r="S79" i="21" s="1"/>
  <c r="C89" i="22"/>
  <c r="D89" i="22"/>
  <c r="T75" i="22"/>
  <c r="T63" i="5"/>
  <c r="I87" i="22"/>
  <c r="M81" i="5"/>
  <c r="T93" i="22" s="1"/>
  <c r="G82" i="5"/>
  <c r="G94" i="22" s="1"/>
  <c r="B82" i="5"/>
  <c r="L78" i="5"/>
  <c r="S90" i="22" s="1"/>
  <c r="B90" i="22"/>
  <c r="D78" i="5"/>
  <c r="C79" i="5"/>
  <c r="B81" i="21"/>
  <c r="C81" i="21" s="1"/>
  <c r="A81" i="21"/>
  <c r="L80" i="21"/>
  <c r="D80" i="21"/>
  <c r="K80" i="21"/>
  <c r="E88" i="22"/>
  <c r="F77" i="5"/>
  <c r="H78" i="5" l="1"/>
  <c r="E78" i="5" s="1"/>
  <c r="T78" i="5" s="1"/>
  <c r="F48" i="21"/>
  <c r="P80" i="21"/>
  <c r="S80" i="21" s="1"/>
  <c r="E89" i="22"/>
  <c r="F78" i="5"/>
  <c r="S66" i="5"/>
  <c r="S69" i="5"/>
  <c r="S70" i="5"/>
  <c r="S65" i="5"/>
  <c r="S63" i="5"/>
  <c r="S67" i="5"/>
  <c r="S64" i="5"/>
  <c r="S68" i="5"/>
  <c r="S71" i="5"/>
  <c r="S72" i="5"/>
  <c r="S73" i="5"/>
  <c r="S74" i="5"/>
  <c r="M82" i="5"/>
  <c r="T94" i="22" s="1"/>
  <c r="B83" i="5"/>
  <c r="G83" i="5"/>
  <c r="G95" i="22" s="1"/>
  <c r="F75" i="22"/>
  <c r="D81" i="21"/>
  <c r="K81" i="21"/>
  <c r="D90" i="22"/>
  <c r="C90" i="22"/>
  <c r="L79" i="5"/>
  <c r="S91" i="22" s="1"/>
  <c r="B91" i="22"/>
  <c r="D79" i="5"/>
  <c r="C80" i="5"/>
  <c r="F88" i="22"/>
  <c r="I88" i="22"/>
  <c r="B82" i="21"/>
  <c r="C82" i="21" s="1"/>
  <c r="L81" i="21"/>
  <c r="A82" i="21"/>
  <c r="E77" i="5"/>
  <c r="T77" i="5" s="1"/>
  <c r="H79" i="5" l="1"/>
  <c r="E48" i="21"/>
  <c r="G59" i="22"/>
  <c r="E90" i="22"/>
  <c r="F79" i="5"/>
  <c r="B83" i="21"/>
  <c r="C83" i="21" s="1"/>
  <c r="A83" i="21"/>
  <c r="L82" i="21"/>
  <c r="B92" i="22"/>
  <c r="L80" i="5"/>
  <c r="S92" i="22" s="1"/>
  <c r="D80" i="5"/>
  <c r="C81" i="5"/>
  <c r="P81" i="21"/>
  <c r="S81" i="21" s="1"/>
  <c r="B84" i="5"/>
  <c r="M83" i="5"/>
  <c r="T95" i="22" s="1"/>
  <c r="G84" i="5"/>
  <c r="G96" i="22" s="1"/>
  <c r="K82" i="21"/>
  <c r="D82" i="21"/>
  <c r="C91" i="22"/>
  <c r="D91" i="22"/>
  <c r="F89" i="22"/>
  <c r="I89" i="22"/>
  <c r="H80" i="5" l="1"/>
  <c r="E80" i="5" s="1"/>
  <c r="T80" i="5" s="1"/>
  <c r="G49" i="21"/>
  <c r="F49" i="21" s="1"/>
  <c r="E59" i="22"/>
  <c r="J59" i="22" s="1"/>
  <c r="F59" i="22" s="1"/>
  <c r="C92" i="22"/>
  <c r="D92" i="22"/>
  <c r="E91" i="22"/>
  <c r="F80" i="5"/>
  <c r="L81" i="5"/>
  <c r="S93" i="22" s="1"/>
  <c r="B93" i="22"/>
  <c r="D81" i="5"/>
  <c r="C82" i="5"/>
  <c r="F90" i="22"/>
  <c r="I90" i="22"/>
  <c r="G85" i="5"/>
  <c r="G97" i="22" s="1"/>
  <c r="M84" i="5"/>
  <c r="T96" i="22" s="1"/>
  <c r="B85" i="5"/>
  <c r="B84" i="21"/>
  <c r="C84" i="21" s="1"/>
  <c r="L83" i="21"/>
  <c r="A84" i="21"/>
  <c r="P82" i="21"/>
  <c r="S82" i="21" s="1"/>
  <c r="K83" i="21"/>
  <c r="D83" i="21"/>
  <c r="E79" i="5"/>
  <c r="T79" i="5" s="1"/>
  <c r="H81" i="5" l="1"/>
  <c r="E49" i="21"/>
  <c r="G60" i="22"/>
  <c r="B85" i="21"/>
  <c r="C85" i="21" s="1"/>
  <c r="A85" i="21"/>
  <c r="L84" i="21"/>
  <c r="B94" i="22"/>
  <c r="L82" i="5"/>
  <c r="S94" i="22" s="1"/>
  <c r="D82" i="5"/>
  <c r="C83" i="5"/>
  <c r="F91" i="22"/>
  <c r="I91" i="22"/>
  <c r="P83" i="21"/>
  <c r="S83" i="21" s="1"/>
  <c r="K84" i="21"/>
  <c r="D84" i="21"/>
  <c r="M85" i="5"/>
  <c r="T97" i="22" s="1"/>
  <c r="G86" i="5"/>
  <c r="G98" i="22" s="1"/>
  <c r="B86" i="5"/>
  <c r="C93" i="22"/>
  <c r="D93" i="22"/>
  <c r="E92" i="22"/>
  <c r="F81" i="5"/>
  <c r="H82" i="5" l="1"/>
  <c r="G50" i="21"/>
  <c r="F50" i="21" s="1"/>
  <c r="E60" i="22"/>
  <c r="J60" i="22" s="1"/>
  <c r="F60" i="22" s="1"/>
  <c r="F92" i="22"/>
  <c r="I92" i="22"/>
  <c r="B87" i="5"/>
  <c r="G87" i="5"/>
  <c r="G99" i="22" s="1"/>
  <c r="M86" i="5"/>
  <c r="T98" i="22" s="1"/>
  <c r="K85" i="21"/>
  <c r="D85" i="21"/>
  <c r="L83" i="5"/>
  <c r="S95" i="22" s="1"/>
  <c r="B95" i="22"/>
  <c r="D83" i="5"/>
  <c r="C84" i="5"/>
  <c r="P84" i="21"/>
  <c r="S84" i="21" s="1"/>
  <c r="B86" i="21"/>
  <c r="C86" i="21" s="1"/>
  <c r="L85" i="21"/>
  <c r="A86" i="21"/>
  <c r="E81" i="5"/>
  <c r="T81" i="5" s="1"/>
  <c r="E93" i="22"/>
  <c r="E82" i="5"/>
  <c r="T82" i="5" s="1"/>
  <c r="F82" i="5"/>
  <c r="C94" i="22"/>
  <c r="D94" i="22"/>
  <c r="H83" i="5" l="1"/>
  <c r="E83" i="5" s="1"/>
  <c r="T83" i="5" s="1"/>
  <c r="E50" i="21"/>
  <c r="G61" i="22"/>
  <c r="P85" i="21"/>
  <c r="S85" i="21" s="1"/>
  <c r="I93" i="22"/>
  <c r="F93" i="22"/>
  <c r="B87" i="21"/>
  <c r="A87" i="21"/>
  <c r="L86" i="21"/>
  <c r="L84" i="5"/>
  <c r="S96" i="22" s="1"/>
  <c r="B96" i="22"/>
  <c r="D84" i="5"/>
  <c r="C85" i="5"/>
  <c r="B88" i="5"/>
  <c r="G88" i="5"/>
  <c r="G100" i="22" s="1"/>
  <c r="E94" i="22"/>
  <c r="F83" i="5"/>
  <c r="K86" i="21"/>
  <c r="D86" i="21"/>
  <c r="C95" i="22"/>
  <c r="D95" i="22"/>
  <c r="H84" i="5" l="1"/>
  <c r="E84" i="5" s="1"/>
  <c r="T84" i="5" s="1"/>
  <c r="G51" i="21"/>
  <c r="F51" i="21" s="1"/>
  <c r="E61" i="22"/>
  <c r="J61" i="22" s="1"/>
  <c r="F61" i="22" s="1"/>
  <c r="E95" i="22"/>
  <c r="F84" i="5"/>
  <c r="B88" i="21"/>
  <c r="L87" i="21"/>
  <c r="A88" i="21"/>
  <c r="F94" i="22"/>
  <c r="I94" i="22"/>
  <c r="G89" i="5"/>
  <c r="G101" i="22" s="1"/>
  <c r="M88" i="5"/>
  <c r="T100" i="22" s="1"/>
  <c r="B89" i="5"/>
  <c r="D96" i="22"/>
  <c r="C96" i="22"/>
  <c r="D87" i="21"/>
  <c r="K87" i="21"/>
  <c r="P86" i="21"/>
  <c r="S86" i="21" s="1"/>
  <c r="L85" i="5"/>
  <c r="S97" i="22" s="1"/>
  <c r="B97" i="22"/>
  <c r="D85" i="5"/>
  <c r="C86" i="5"/>
  <c r="C87" i="21"/>
  <c r="H85" i="5" l="1"/>
  <c r="E85" i="5" s="1"/>
  <c r="T85" i="5" s="1"/>
  <c r="E51" i="21"/>
  <c r="G62" i="22"/>
  <c r="C97" i="22"/>
  <c r="D97" i="22"/>
  <c r="D88" i="21"/>
  <c r="K88" i="21"/>
  <c r="L86" i="5"/>
  <c r="S98" i="22" s="1"/>
  <c r="B98" i="22"/>
  <c r="D86" i="5"/>
  <c r="C87" i="5"/>
  <c r="E96" i="22"/>
  <c r="F85" i="5"/>
  <c r="G90" i="5"/>
  <c r="G102" i="22" s="1"/>
  <c r="B90" i="5"/>
  <c r="M89" i="5"/>
  <c r="T101" i="22" s="1"/>
  <c r="P87" i="21"/>
  <c r="S87" i="21" s="1"/>
  <c r="B89" i="21"/>
  <c r="A89" i="21"/>
  <c r="C88" i="21"/>
  <c r="F95" i="22"/>
  <c r="I95" i="22"/>
  <c r="H86" i="5" l="1"/>
  <c r="G52" i="21"/>
  <c r="E62" i="22"/>
  <c r="J62" i="22" s="1"/>
  <c r="F62" i="22" s="1"/>
  <c r="D89" i="21"/>
  <c r="K89" i="21"/>
  <c r="D98" i="22"/>
  <c r="C98" i="22"/>
  <c r="C89" i="21"/>
  <c r="F96" i="22"/>
  <c r="I96" i="22"/>
  <c r="E97" i="22"/>
  <c r="F86" i="5"/>
  <c r="E86" i="5"/>
  <c r="T86" i="5" s="1"/>
  <c r="B90" i="21"/>
  <c r="C90" i="21" s="1"/>
  <c r="L89" i="21"/>
  <c r="A90" i="21"/>
  <c r="G91" i="5"/>
  <c r="G103" i="22" s="1"/>
  <c r="B91" i="5"/>
  <c r="M90" i="5"/>
  <c r="T102" i="22" s="1"/>
  <c r="L87" i="5"/>
  <c r="S99" i="22" s="1"/>
  <c r="B99" i="22"/>
  <c r="D87" i="5"/>
  <c r="C88" i="5"/>
  <c r="H87" i="5" l="1"/>
  <c r="F52" i="21"/>
  <c r="L40" i="21"/>
  <c r="B91" i="21"/>
  <c r="A91" i="21"/>
  <c r="L90" i="21"/>
  <c r="E98" i="22"/>
  <c r="F87" i="5"/>
  <c r="B92" i="5"/>
  <c r="G92" i="5"/>
  <c r="G104" i="22" s="1"/>
  <c r="M91" i="5"/>
  <c r="T103" i="22" s="1"/>
  <c r="F97" i="22"/>
  <c r="I97" i="22"/>
  <c r="P89" i="21"/>
  <c r="S89" i="21" s="1"/>
  <c r="B100" i="22"/>
  <c r="L88" i="5"/>
  <c r="S100" i="22" s="1"/>
  <c r="D88" i="5"/>
  <c r="C89" i="5"/>
  <c r="K90" i="21"/>
  <c r="D90" i="21"/>
  <c r="C99" i="22"/>
  <c r="D99" i="22"/>
  <c r="H88" i="5" l="1"/>
  <c r="E88" i="5" s="1"/>
  <c r="T88" i="5" s="1"/>
  <c r="T51" i="22"/>
  <c r="F51" i="22" s="1"/>
  <c r="P40" i="21"/>
  <c r="S40" i="21" s="1"/>
  <c r="E52" i="21"/>
  <c r="G63" i="22"/>
  <c r="K91" i="21"/>
  <c r="D91" i="21"/>
  <c r="P90" i="21"/>
  <c r="S90" i="21" s="1"/>
  <c r="D100" i="22"/>
  <c r="C100" i="22"/>
  <c r="C91" i="21"/>
  <c r="E99" i="22"/>
  <c r="F88" i="5"/>
  <c r="G93" i="5"/>
  <c r="G105" i="22" s="1"/>
  <c r="M92" i="5"/>
  <c r="T104" i="22" s="1"/>
  <c r="B93" i="5"/>
  <c r="F98" i="22"/>
  <c r="I98" i="22"/>
  <c r="L89" i="5"/>
  <c r="S101" i="22" s="1"/>
  <c r="B101" i="22"/>
  <c r="D89" i="5"/>
  <c r="C90" i="5"/>
  <c r="M75" i="5"/>
  <c r="E87" i="5"/>
  <c r="B92" i="21"/>
  <c r="C92" i="21" s="1"/>
  <c r="L91" i="21"/>
  <c r="A92" i="21"/>
  <c r="H89" i="5" l="1"/>
  <c r="G53" i="21"/>
  <c r="F53" i="21" s="1"/>
  <c r="E63" i="22"/>
  <c r="J63" i="22" s="1"/>
  <c r="R45" i="21"/>
  <c r="R46" i="21"/>
  <c r="R51" i="21"/>
  <c r="R49" i="21"/>
  <c r="R50" i="21"/>
  <c r="R44" i="21"/>
  <c r="R40" i="21"/>
  <c r="R43" i="21"/>
  <c r="R48" i="21"/>
  <c r="R41" i="21"/>
  <c r="R42" i="21"/>
  <c r="R47" i="21"/>
  <c r="I99" i="22"/>
  <c r="K92" i="21"/>
  <c r="D92" i="21"/>
  <c r="C101" i="22"/>
  <c r="D101" i="22"/>
  <c r="B94" i="5"/>
  <c r="G94" i="5"/>
  <c r="G106" i="22" s="1"/>
  <c r="M93" i="5"/>
  <c r="T105" i="22" s="1"/>
  <c r="B93" i="21"/>
  <c r="C93" i="21" s="1"/>
  <c r="A93" i="21"/>
  <c r="L92" i="21"/>
  <c r="B102" i="22"/>
  <c r="L90" i="5"/>
  <c r="S102" i="22" s="1"/>
  <c r="D90" i="5"/>
  <c r="C91" i="5"/>
  <c r="E100" i="22"/>
  <c r="F89" i="5"/>
  <c r="T87" i="22"/>
  <c r="T75" i="5"/>
  <c r="P91" i="21"/>
  <c r="S91" i="21" s="1"/>
  <c r="H90" i="5" l="1"/>
  <c r="E53" i="21"/>
  <c r="G64" i="22"/>
  <c r="F64" i="22" s="1"/>
  <c r="G95" i="5"/>
  <c r="G107" i="22" s="1"/>
  <c r="M94" i="5"/>
  <c r="T106" i="22" s="1"/>
  <c r="B95" i="5"/>
  <c r="L91" i="5"/>
  <c r="S103" i="22" s="1"/>
  <c r="B103" i="22"/>
  <c r="D91" i="5"/>
  <c r="C92" i="5"/>
  <c r="P92" i="21"/>
  <c r="S92" i="21" s="1"/>
  <c r="F100" i="22"/>
  <c r="I100" i="22"/>
  <c r="B94" i="21"/>
  <c r="C94" i="21" s="1"/>
  <c r="L93" i="21"/>
  <c r="A94" i="21"/>
  <c r="E89" i="5"/>
  <c r="T89" i="5" s="1"/>
  <c r="C102" i="22"/>
  <c r="D102" i="22"/>
  <c r="S76" i="5"/>
  <c r="S80" i="5"/>
  <c r="S82" i="5"/>
  <c r="S78" i="5"/>
  <c r="S75" i="5"/>
  <c r="S79" i="5"/>
  <c r="S77" i="5"/>
  <c r="S81" i="5"/>
  <c r="S83" i="5"/>
  <c r="S84" i="5"/>
  <c r="S85" i="5"/>
  <c r="S86" i="5"/>
  <c r="E101" i="22"/>
  <c r="F90" i="5"/>
  <c r="H91" i="5" s="1"/>
  <c r="E90" i="5"/>
  <c r="T90" i="5" s="1"/>
  <c r="F87" i="22"/>
  <c r="K93" i="21"/>
  <c r="D93" i="21"/>
  <c r="G54" i="21" l="1"/>
  <c r="E64" i="22"/>
  <c r="I64" i="22" s="1"/>
  <c r="E102" i="22"/>
  <c r="F91" i="5"/>
  <c r="E91" i="5"/>
  <c r="T91" i="5" s="1"/>
  <c r="K94" i="21"/>
  <c r="D94" i="21"/>
  <c r="L92" i="5"/>
  <c r="S104" i="22" s="1"/>
  <c r="B104" i="22"/>
  <c r="D92" i="5"/>
  <c r="C93" i="5"/>
  <c r="P93" i="21"/>
  <c r="S93" i="21" s="1"/>
  <c r="I101" i="22"/>
  <c r="F101" i="22"/>
  <c r="B95" i="21"/>
  <c r="C95" i="21" s="1"/>
  <c r="L94" i="21"/>
  <c r="A95" i="21"/>
  <c r="C103" i="22"/>
  <c r="D103" i="22"/>
  <c r="B96" i="5"/>
  <c r="M95" i="5"/>
  <c r="T107" i="22" s="1"/>
  <c r="G96" i="5"/>
  <c r="G108" i="22" s="1"/>
  <c r="H92" i="5" l="1"/>
  <c r="E92" i="5" s="1"/>
  <c r="T92" i="5" s="1"/>
  <c r="F54" i="21"/>
  <c r="A96" i="21"/>
  <c r="L95" i="21"/>
  <c r="B96" i="21"/>
  <c r="E103" i="22"/>
  <c r="F92" i="5"/>
  <c r="D104" i="22"/>
  <c r="C104" i="22"/>
  <c r="P94" i="21"/>
  <c r="S94" i="21" s="1"/>
  <c r="F102" i="22"/>
  <c r="I102" i="22"/>
  <c r="L93" i="5"/>
  <c r="S105" i="22" s="1"/>
  <c r="B105" i="22"/>
  <c r="D93" i="5"/>
  <c r="C94" i="5"/>
  <c r="G97" i="5"/>
  <c r="G109" i="22" s="1"/>
  <c r="M96" i="5"/>
  <c r="T108" i="22" s="1"/>
  <c r="B97" i="5"/>
  <c r="K95" i="21"/>
  <c r="D95" i="21"/>
  <c r="H93" i="5" l="1"/>
  <c r="E54" i="21"/>
  <c r="G65" i="22"/>
  <c r="F65" i="22" s="1"/>
  <c r="P95" i="21"/>
  <c r="S95" i="21" s="1"/>
  <c r="B97" i="21"/>
  <c r="A97" i="21"/>
  <c r="L96" i="21"/>
  <c r="F103" i="22"/>
  <c r="I103" i="22"/>
  <c r="M97" i="5"/>
  <c r="T109" i="22" s="1"/>
  <c r="B98" i="5"/>
  <c r="G98" i="5"/>
  <c r="G110" i="22" s="1"/>
  <c r="K96" i="21"/>
  <c r="D96" i="21"/>
  <c r="L94" i="5"/>
  <c r="S106" i="22" s="1"/>
  <c r="B106" i="22"/>
  <c r="D94" i="5"/>
  <c r="C95" i="5"/>
  <c r="E104" i="22"/>
  <c r="F93" i="5"/>
  <c r="E93" i="5"/>
  <c r="T93" i="5" s="1"/>
  <c r="C105" i="22"/>
  <c r="D105" i="22"/>
  <c r="C96" i="21"/>
  <c r="H94" i="5" l="1"/>
  <c r="E94" i="5" s="1"/>
  <c r="T94" i="5" s="1"/>
  <c r="G55" i="21"/>
  <c r="E65" i="22"/>
  <c r="I65" i="22" s="1"/>
  <c r="P96" i="21"/>
  <c r="S96" i="21" s="1"/>
  <c r="E105" i="22"/>
  <c r="F94" i="5"/>
  <c r="D106" i="22"/>
  <c r="C106" i="22"/>
  <c r="K97" i="21"/>
  <c r="D97" i="21"/>
  <c r="L95" i="5"/>
  <c r="S107" i="22" s="1"/>
  <c r="B107" i="22"/>
  <c r="D95" i="5"/>
  <c r="C96" i="5"/>
  <c r="M98" i="5"/>
  <c r="T110" i="22" s="1"/>
  <c r="G99" i="5"/>
  <c r="G111" i="22" s="1"/>
  <c r="B99" i="5"/>
  <c r="C97" i="21"/>
  <c r="B98" i="21"/>
  <c r="L97" i="21"/>
  <c r="A98" i="21"/>
  <c r="F104" i="22"/>
  <c r="I104" i="22"/>
  <c r="H95" i="5" l="1"/>
  <c r="E95" i="5" s="1"/>
  <c r="T95" i="5" s="1"/>
  <c r="F55" i="21"/>
  <c r="P97" i="21"/>
  <c r="S97" i="21" s="1"/>
  <c r="K98" i="21"/>
  <c r="D98" i="21"/>
  <c r="B99" i="21"/>
  <c r="C99" i="21" s="1"/>
  <c r="L98" i="21"/>
  <c r="A99" i="21"/>
  <c r="C98" i="21"/>
  <c r="B100" i="5"/>
  <c r="G100" i="5"/>
  <c r="G112" i="22" s="1"/>
  <c r="E106" i="22"/>
  <c r="F95" i="5"/>
  <c r="C107" i="22"/>
  <c r="D107" i="22"/>
  <c r="L96" i="5"/>
  <c r="S108" i="22" s="1"/>
  <c r="B108" i="22"/>
  <c r="D96" i="5"/>
  <c r="C97" i="5"/>
  <c r="I105" i="22"/>
  <c r="F105" i="22"/>
  <c r="H96" i="5" l="1"/>
  <c r="T63" i="22"/>
  <c r="F63" i="22" s="1"/>
  <c r="E55" i="21"/>
  <c r="G66" i="22"/>
  <c r="F66" i="22" s="1"/>
  <c r="A100" i="21"/>
  <c r="B100" i="21"/>
  <c r="C100" i="21" s="1"/>
  <c r="L99" i="21"/>
  <c r="E107" i="22"/>
  <c r="E96" i="5"/>
  <c r="T96" i="5" s="1"/>
  <c r="F96" i="5"/>
  <c r="D108" i="22"/>
  <c r="C108" i="22"/>
  <c r="F106" i="22"/>
  <c r="I106" i="22"/>
  <c r="K99" i="21"/>
  <c r="D99" i="21"/>
  <c r="P98" i="21"/>
  <c r="S98" i="21" s="1"/>
  <c r="B109" i="22"/>
  <c r="L97" i="5"/>
  <c r="S109" i="22" s="1"/>
  <c r="D97" i="5"/>
  <c r="C98" i="5"/>
  <c r="G101" i="5"/>
  <c r="G113" i="22" s="1"/>
  <c r="M100" i="5"/>
  <c r="T112" i="22" s="1"/>
  <c r="B101" i="5"/>
  <c r="H97" i="5" l="1"/>
  <c r="E66" i="22"/>
  <c r="I66" i="22" s="1"/>
  <c r="G56" i="21"/>
  <c r="L98" i="5"/>
  <c r="S110" i="22" s="1"/>
  <c r="B110" i="22"/>
  <c r="D98" i="5"/>
  <c r="C99" i="5"/>
  <c r="F107" i="22"/>
  <c r="I107" i="22"/>
  <c r="G102" i="5"/>
  <c r="G114" i="22" s="1"/>
  <c r="M101" i="5"/>
  <c r="T113" i="22" s="1"/>
  <c r="B102" i="5"/>
  <c r="C109" i="22"/>
  <c r="D109" i="22"/>
  <c r="P99" i="21"/>
  <c r="S99" i="21" s="1"/>
  <c r="E108" i="22"/>
  <c r="F97" i="5"/>
  <c r="E97" i="5"/>
  <c r="T97" i="5" s="1"/>
  <c r="K100" i="21"/>
  <c r="D100" i="21"/>
  <c r="B101" i="21"/>
  <c r="C101" i="21" s="1"/>
  <c r="A101" i="21"/>
  <c r="H98" i="5" l="1"/>
  <c r="E98" i="5" s="1"/>
  <c r="T98" i="5" s="1"/>
  <c r="F56" i="21"/>
  <c r="E56" i="21" s="1"/>
  <c r="G57" i="21" s="1"/>
  <c r="F57" i="21" s="1"/>
  <c r="E57" i="21" s="1"/>
  <c r="G58" i="21" s="1"/>
  <c r="F58" i="21" s="1"/>
  <c r="E58" i="21" s="1"/>
  <c r="G59" i="21" s="1"/>
  <c r="F59" i="21" s="1"/>
  <c r="E59" i="21" s="1"/>
  <c r="G60" i="21" s="1"/>
  <c r="F60" i="21" s="1"/>
  <c r="E60" i="21" s="1"/>
  <c r="G61" i="21" s="1"/>
  <c r="F61" i="21" s="1"/>
  <c r="E61" i="21" s="1"/>
  <c r="G62" i="21" s="1"/>
  <c r="F62" i="21" s="1"/>
  <c r="E62" i="21" s="1"/>
  <c r="G63" i="21" s="1"/>
  <c r="F63" i="21" s="1"/>
  <c r="E63" i="21" s="1"/>
  <c r="G64" i="21" s="1"/>
  <c r="F64" i="21" s="1"/>
  <c r="E64" i="21" s="1"/>
  <c r="E109" i="22"/>
  <c r="F98" i="5"/>
  <c r="B102" i="21"/>
  <c r="C102" i="21" s="1"/>
  <c r="L101" i="21"/>
  <c r="A102" i="21"/>
  <c r="F108" i="22"/>
  <c r="I108" i="22"/>
  <c r="B103" i="5"/>
  <c r="M102" i="5"/>
  <c r="T114" i="22" s="1"/>
  <c r="G103" i="5"/>
  <c r="G115" i="22" s="1"/>
  <c r="K101" i="21"/>
  <c r="D101" i="21"/>
  <c r="C110" i="22"/>
  <c r="D110" i="22"/>
  <c r="L99" i="5"/>
  <c r="S111" i="22" s="1"/>
  <c r="B111" i="22"/>
  <c r="D99" i="5"/>
  <c r="C100" i="5"/>
  <c r="G65" i="21" l="1"/>
  <c r="F65" i="21" s="1"/>
  <c r="E65" i="21" s="1"/>
  <c r="G66" i="21" s="1"/>
  <c r="F66" i="21" s="1"/>
  <c r="E66" i="21" s="1"/>
  <c r="G67" i="21" s="1"/>
  <c r="F67" i="21" s="1"/>
  <c r="E67" i="21" s="1"/>
  <c r="G68" i="21" s="1"/>
  <c r="F68" i="21" s="1"/>
  <c r="E68" i="21" s="1"/>
  <c r="G69" i="21" s="1"/>
  <c r="F69" i="21" s="1"/>
  <c r="E69" i="21" s="1"/>
  <c r="G70" i="21" s="1"/>
  <c r="F70" i="21" s="1"/>
  <c r="E70" i="21" s="1"/>
  <c r="G71" i="21" s="1"/>
  <c r="F71" i="21" s="1"/>
  <c r="E71" i="21" s="1"/>
  <c r="G72" i="21" s="1"/>
  <c r="F72" i="21" s="1"/>
  <c r="E72" i="21" s="1"/>
  <c r="G73" i="21" s="1"/>
  <c r="F73" i="21" s="1"/>
  <c r="E73" i="21" s="1"/>
  <c r="G74" i="21" s="1"/>
  <c r="F74" i="21" s="1"/>
  <c r="E74" i="21" s="1"/>
  <c r="G75" i="21" s="1"/>
  <c r="F75" i="21" s="1"/>
  <c r="E75" i="21" s="1"/>
  <c r="G76" i="21" s="1"/>
  <c r="F76" i="21" s="1"/>
  <c r="E76" i="21" s="1"/>
  <c r="G77" i="21" s="1"/>
  <c r="F77" i="21" s="1"/>
  <c r="E77" i="21" s="1"/>
  <c r="G78" i="21" s="1"/>
  <c r="F78" i="21" s="1"/>
  <c r="E78" i="21" s="1"/>
  <c r="G79" i="21" s="1"/>
  <c r="F79" i="21" s="1"/>
  <c r="E79" i="21" s="1"/>
  <c r="G80" i="21" s="1"/>
  <c r="H99" i="5"/>
  <c r="L52" i="21"/>
  <c r="P52" i="21" s="1"/>
  <c r="S52" i="21" s="1"/>
  <c r="L100" i="5"/>
  <c r="S112" i="22" s="1"/>
  <c r="B112" i="22"/>
  <c r="D100" i="5"/>
  <c r="C101" i="5"/>
  <c r="E110" i="22"/>
  <c r="F99" i="5"/>
  <c r="C111" i="22"/>
  <c r="D111" i="22"/>
  <c r="K102" i="21"/>
  <c r="D102" i="21"/>
  <c r="P101" i="21"/>
  <c r="S101" i="21" s="1"/>
  <c r="B104" i="5"/>
  <c r="G104" i="5"/>
  <c r="G116" i="22" s="1"/>
  <c r="M103" i="5"/>
  <c r="T115" i="22" s="1"/>
  <c r="B103" i="21"/>
  <c r="C103" i="21" s="1"/>
  <c r="L102" i="21"/>
  <c r="A103" i="21"/>
  <c r="I109" i="22"/>
  <c r="F109" i="22"/>
  <c r="L64" i="21" l="1"/>
  <c r="P64" i="21" s="1"/>
  <c r="S64" i="21" s="1"/>
  <c r="R73" i="21" s="1"/>
  <c r="H100" i="5"/>
  <c r="R58" i="21"/>
  <c r="R56" i="21"/>
  <c r="R59" i="21"/>
  <c r="R57" i="21"/>
  <c r="R62" i="21"/>
  <c r="R60" i="21"/>
  <c r="R63" i="21"/>
  <c r="R61" i="21"/>
  <c r="R64" i="21"/>
  <c r="R54" i="21"/>
  <c r="R52" i="21"/>
  <c r="R55" i="21"/>
  <c r="R53" i="21"/>
  <c r="P102" i="21"/>
  <c r="S102" i="21" s="1"/>
  <c r="F80" i="21"/>
  <c r="E80" i="21" s="1"/>
  <c r="G81" i="21" s="1"/>
  <c r="F110" i="22"/>
  <c r="I110" i="22"/>
  <c r="D112" i="22"/>
  <c r="C112" i="22"/>
  <c r="M87" i="5"/>
  <c r="E99" i="5"/>
  <c r="L101" i="5"/>
  <c r="S113" i="22" s="1"/>
  <c r="B113" i="22"/>
  <c r="D101" i="5"/>
  <c r="C102" i="5"/>
  <c r="A104" i="21"/>
  <c r="B104" i="21"/>
  <c r="C104" i="21" s="1"/>
  <c r="L103" i="21"/>
  <c r="G105" i="5"/>
  <c r="G117" i="22" s="1"/>
  <c r="M104" i="5"/>
  <c r="T116" i="22" s="1"/>
  <c r="B105" i="5"/>
  <c r="E111" i="22"/>
  <c r="F100" i="5"/>
  <c r="E100" i="5"/>
  <c r="T100" i="5" s="1"/>
  <c r="K103" i="21"/>
  <c r="D103" i="21"/>
  <c r="R67" i="21" l="1"/>
  <c r="R71" i="21"/>
  <c r="R75" i="21"/>
  <c r="R65" i="21"/>
  <c r="R69" i="21"/>
  <c r="R74" i="21"/>
  <c r="R72" i="21"/>
  <c r="R68" i="21"/>
  <c r="R70" i="21"/>
  <c r="R66" i="21"/>
  <c r="H101" i="5"/>
  <c r="E101" i="5" s="1"/>
  <c r="T101" i="5" s="1"/>
  <c r="E112" i="22"/>
  <c r="F101" i="5"/>
  <c r="B105" i="21"/>
  <c r="A105" i="21"/>
  <c r="L104" i="21"/>
  <c r="G106" i="5"/>
  <c r="G118" i="22" s="1"/>
  <c r="B106" i="5"/>
  <c r="M105" i="5"/>
  <c r="T117" i="22" s="1"/>
  <c r="T99" i="22"/>
  <c r="F99" i="22" s="1"/>
  <c r="T87" i="5"/>
  <c r="C113" i="22"/>
  <c r="D113" i="22"/>
  <c r="P103" i="21"/>
  <c r="S103" i="21" s="1"/>
  <c r="I111" i="22"/>
  <c r="K104" i="21"/>
  <c r="D104" i="21"/>
  <c r="L102" i="5"/>
  <c r="S114" i="22" s="1"/>
  <c r="B114" i="22"/>
  <c r="D102" i="5"/>
  <c r="C103" i="5"/>
  <c r="F81" i="21"/>
  <c r="E81" i="21" s="1"/>
  <c r="G82" i="21" s="1"/>
  <c r="H102" i="5" l="1"/>
  <c r="P104" i="21"/>
  <c r="S104" i="21" s="1"/>
  <c r="G107" i="5"/>
  <c r="G119" i="22" s="1"/>
  <c r="B107" i="5"/>
  <c r="M106" i="5"/>
  <c r="T118" i="22" s="1"/>
  <c r="K105" i="21"/>
  <c r="D105" i="21"/>
  <c r="F112" i="22"/>
  <c r="I112" i="22"/>
  <c r="F82" i="21"/>
  <c r="E82" i="21" s="1"/>
  <c r="G83" i="21" s="1"/>
  <c r="C114" i="22"/>
  <c r="D114" i="22"/>
  <c r="C105" i="21"/>
  <c r="E113" i="22"/>
  <c r="F102" i="5"/>
  <c r="E102" i="5"/>
  <c r="T102" i="5" s="1"/>
  <c r="S94" i="5"/>
  <c r="S88" i="5"/>
  <c r="S92" i="5"/>
  <c r="S89" i="5"/>
  <c r="S90" i="5"/>
  <c r="S87" i="5"/>
  <c r="S91" i="5"/>
  <c r="S93" i="5"/>
  <c r="S95" i="5"/>
  <c r="S96" i="5"/>
  <c r="S97" i="5"/>
  <c r="S98" i="5"/>
  <c r="L103" i="5"/>
  <c r="S115" i="22" s="1"/>
  <c r="B115" i="22"/>
  <c r="D103" i="5"/>
  <c r="C104" i="5"/>
  <c r="B106" i="21"/>
  <c r="L105" i="21"/>
  <c r="A106" i="21"/>
  <c r="H103" i="5" l="1"/>
  <c r="P105" i="21"/>
  <c r="S105" i="21" s="1"/>
  <c r="F83" i="21"/>
  <c r="E83" i="21" s="1"/>
  <c r="G84" i="21" s="1"/>
  <c r="K106" i="21"/>
  <c r="D106" i="21"/>
  <c r="B107" i="21"/>
  <c r="C107" i="21" s="1"/>
  <c r="L106" i="21"/>
  <c r="A107" i="21"/>
  <c r="C106" i="21"/>
  <c r="E114" i="22"/>
  <c r="F103" i="5"/>
  <c r="B108" i="5"/>
  <c r="G108" i="5"/>
  <c r="G120" i="22" s="1"/>
  <c r="M107" i="5"/>
  <c r="T119" i="22" s="1"/>
  <c r="C115" i="22"/>
  <c r="D115" i="22"/>
  <c r="B116" i="22"/>
  <c r="L104" i="5"/>
  <c r="S116" i="22" s="1"/>
  <c r="D104" i="5"/>
  <c r="C105" i="5"/>
  <c r="F113" i="22"/>
  <c r="I113" i="22"/>
  <c r="H104" i="5" l="1"/>
  <c r="F84" i="21"/>
  <c r="E84" i="21" s="1"/>
  <c r="G85" i="21" s="1"/>
  <c r="G109" i="5"/>
  <c r="G121" i="22" s="1"/>
  <c r="M108" i="5"/>
  <c r="T120" i="22" s="1"/>
  <c r="B109" i="5"/>
  <c r="E103" i="5"/>
  <c r="T103" i="5" s="1"/>
  <c r="K107" i="21"/>
  <c r="D107" i="21"/>
  <c r="D116" i="22"/>
  <c r="C116" i="22"/>
  <c r="F114" i="22"/>
  <c r="I114" i="22"/>
  <c r="A108" i="21"/>
  <c r="L107" i="21"/>
  <c r="B108" i="21"/>
  <c r="L105" i="5"/>
  <c r="S117" i="22" s="1"/>
  <c r="B117" i="22"/>
  <c r="D105" i="5"/>
  <c r="C106" i="5"/>
  <c r="E115" i="22"/>
  <c r="E104" i="5"/>
  <c r="T104" i="5" s="1"/>
  <c r="F104" i="5"/>
  <c r="P106" i="21"/>
  <c r="S106" i="21" s="1"/>
  <c r="H105" i="5" l="1"/>
  <c r="P107" i="21"/>
  <c r="S107" i="21" s="1"/>
  <c r="L106" i="5"/>
  <c r="S118" i="22" s="1"/>
  <c r="B118" i="22"/>
  <c r="D106" i="5"/>
  <c r="C107" i="5"/>
  <c r="K108" i="21"/>
  <c r="D108" i="21"/>
  <c r="G110" i="5"/>
  <c r="G122" i="22" s="1"/>
  <c r="B110" i="5"/>
  <c r="M109" i="5"/>
  <c r="T121" i="22" s="1"/>
  <c r="C108" i="21"/>
  <c r="L108" i="21"/>
  <c r="A109" i="21"/>
  <c r="B109" i="21"/>
  <c r="F85" i="21"/>
  <c r="E85" i="21" s="1"/>
  <c r="G86" i="21" s="1"/>
  <c r="E116" i="22"/>
  <c r="F105" i="5"/>
  <c r="E105" i="5"/>
  <c r="T105" i="5" s="1"/>
  <c r="C117" i="22"/>
  <c r="D117" i="22"/>
  <c r="I115" i="22"/>
  <c r="F115" i="22"/>
  <c r="H106" i="5" l="1"/>
  <c r="E106" i="5" s="1"/>
  <c r="T106" i="5" s="1"/>
  <c r="F86" i="21"/>
  <c r="E86" i="21" s="1"/>
  <c r="G87" i="21" s="1"/>
  <c r="K109" i="21"/>
  <c r="D109" i="21"/>
  <c r="B111" i="5"/>
  <c r="G111" i="5"/>
  <c r="G123" i="22" s="1"/>
  <c r="M110" i="5"/>
  <c r="T122" i="22" s="1"/>
  <c r="L107" i="5"/>
  <c r="S119" i="22" s="1"/>
  <c r="B119" i="22"/>
  <c r="D107" i="5"/>
  <c r="C108" i="5"/>
  <c r="B110" i="21"/>
  <c r="C110" i="21" s="1"/>
  <c r="L109" i="21"/>
  <c r="A110" i="21"/>
  <c r="P108" i="21"/>
  <c r="S108" i="21" s="1"/>
  <c r="C118" i="22"/>
  <c r="D118" i="22"/>
  <c r="F116" i="22"/>
  <c r="I116" i="22"/>
  <c r="C109" i="21"/>
  <c r="E117" i="22"/>
  <c r="F106" i="5"/>
  <c r="H107" i="5" l="1"/>
  <c r="E107" i="5" s="1"/>
  <c r="T107" i="5" s="1"/>
  <c r="P109" i="21"/>
  <c r="S109" i="21" s="1"/>
  <c r="F87" i="21"/>
  <c r="E87" i="21" s="1"/>
  <c r="G88" i="21" s="1"/>
  <c r="L108" i="5"/>
  <c r="S120" i="22" s="1"/>
  <c r="B120" i="22"/>
  <c r="D108" i="5"/>
  <c r="C109" i="5"/>
  <c r="B112" i="5"/>
  <c r="G112" i="5"/>
  <c r="G124" i="22" s="1"/>
  <c r="E118" i="22"/>
  <c r="F107" i="5"/>
  <c r="K110" i="21"/>
  <c r="D110" i="21"/>
  <c r="B111" i="21"/>
  <c r="L110" i="21"/>
  <c r="A111" i="21"/>
  <c r="I117" i="22"/>
  <c r="F117" i="22"/>
  <c r="C119" i="22"/>
  <c r="D119" i="22"/>
  <c r="H108" i="5" l="1"/>
  <c r="E108" i="5" s="1"/>
  <c r="T108" i="5" s="1"/>
  <c r="P110" i="21"/>
  <c r="S110" i="21" s="1"/>
  <c r="K111" i="21"/>
  <c r="D111" i="21"/>
  <c r="F118" i="22"/>
  <c r="I118" i="22"/>
  <c r="C111" i="21"/>
  <c r="E119" i="22"/>
  <c r="F108" i="5"/>
  <c r="L109" i="5"/>
  <c r="S121" i="22" s="1"/>
  <c r="B121" i="22"/>
  <c r="D109" i="5"/>
  <c r="C110" i="5"/>
  <c r="A112" i="21"/>
  <c r="B112" i="21"/>
  <c r="L111" i="21"/>
  <c r="G113" i="5"/>
  <c r="G125" i="22" s="1"/>
  <c r="M112" i="5"/>
  <c r="T124" i="22" s="1"/>
  <c r="B113" i="5"/>
  <c r="D120" i="22"/>
  <c r="C120" i="22"/>
  <c r="H109" i="5" l="1"/>
  <c r="C121" i="22"/>
  <c r="D121" i="22"/>
  <c r="F88" i="21"/>
  <c r="E88" i="21" s="1"/>
  <c r="G89" i="21" s="1"/>
  <c r="L76" i="21"/>
  <c r="K112" i="21"/>
  <c r="D112" i="21"/>
  <c r="B113" i="21"/>
  <c r="A113" i="21"/>
  <c r="B122" i="22"/>
  <c r="L110" i="5"/>
  <c r="S122" i="22" s="1"/>
  <c r="D110" i="5"/>
  <c r="C111" i="5"/>
  <c r="P111" i="21"/>
  <c r="S111" i="21" s="1"/>
  <c r="M113" i="5"/>
  <c r="T125" i="22" s="1"/>
  <c r="B114" i="5"/>
  <c r="G114" i="5"/>
  <c r="G126" i="22" s="1"/>
  <c r="F119" i="22"/>
  <c r="I119" i="22"/>
  <c r="C112" i="21"/>
  <c r="E120" i="22"/>
  <c r="F109" i="5"/>
  <c r="E109" i="5"/>
  <c r="T109" i="5" s="1"/>
  <c r="H110" i="5" l="1"/>
  <c r="D122" i="22"/>
  <c r="C122" i="22"/>
  <c r="K113" i="21"/>
  <c r="D113" i="21"/>
  <c r="F89" i="21"/>
  <c r="E89" i="21" s="1"/>
  <c r="G90" i="21" s="1"/>
  <c r="E121" i="22"/>
  <c r="F110" i="5"/>
  <c r="E110" i="5"/>
  <c r="T110" i="5" s="1"/>
  <c r="M114" i="5"/>
  <c r="T126" i="22" s="1"/>
  <c r="G115" i="5"/>
  <c r="G127" i="22" s="1"/>
  <c r="B115" i="5"/>
  <c r="L111" i="5"/>
  <c r="S123" i="22" s="1"/>
  <c r="B123" i="22"/>
  <c r="D111" i="5"/>
  <c r="C112" i="5"/>
  <c r="B114" i="21"/>
  <c r="C114" i="21" s="1"/>
  <c r="L113" i="21"/>
  <c r="A114" i="21"/>
  <c r="C113" i="21"/>
  <c r="F120" i="22"/>
  <c r="I120" i="22"/>
  <c r="P76" i="21"/>
  <c r="S76" i="21" s="1"/>
  <c r="H111" i="5" l="1"/>
  <c r="P113" i="21"/>
  <c r="S113" i="21" s="1"/>
  <c r="B115" i="21"/>
  <c r="C115" i="21" s="1"/>
  <c r="L114" i="21"/>
  <c r="A115" i="21"/>
  <c r="C123" i="22"/>
  <c r="D123" i="22"/>
  <c r="E122" i="22"/>
  <c r="F111" i="5"/>
  <c r="R84" i="21"/>
  <c r="R77" i="21"/>
  <c r="R78" i="21"/>
  <c r="R85" i="21"/>
  <c r="R86" i="21"/>
  <c r="R81" i="21"/>
  <c r="R82" i="21"/>
  <c r="R79" i="21"/>
  <c r="R76" i="21"/>
  <c r="R87" i="21"/>
  <c r="R83" i="21"/>
  <c r="R80" i="21"/>
  <c r="F121" i="22"/>
  <c r="I121" i="22"/>
  <c r="K114" i="21"/>
  <c r="D114" i="21"/>
  <c r="L112" i="5"/>
  <c r="S124" i="22" s="1"/>
  <c r="B124" i="22"/>
  <c r="D112" i="5"/>
  <c r="C113" i="5"/>
  <c r="B116" i="5"/>
  <c r="M115" i="5"/>
  <c r="T127" i="22" s="1"/>
  <c r="G116" i="5"/>
  <c r="G128" i="22" s="1"/>
  <c r="H112" i="5" l="1"/>
  <c r="P114" i="21"/>
  <c r="S114" i="21" s="1"/>
  <c r="F122" i="22"/>
  <c r="I122" i="22"/>
  <c r="M99" i="5"/>
  <c r="E111" i="5"/>
  <c r="M116" i="5"/>
  <c r="T128" i="22" s="1"/>
  <c r="G117" i="5"/>
  <c r="G129" i="22" s="1"/>
  <c r="B117" i="5"/>
  <c r="C124" i="22"/>
  <c r="D124" i="22"/>
  <c r="A116" i="21"/>
  <c r="B116" i="21"/>
  <c r="L115" i="21"/>
  <c r="B125" i="22"/>
  <c r="L113" i="5"/>
  <c r="S125" i="22" s="1"/>
  <c r="D113" i="5"/>
  <c r="C114" i="5"/>
  <c r="E123" i="22"/>
  <c r="E112" i="5"/>
  <c r="T112" i="5" s="1"/>
  <c r="F112" i="5"/>
  <c r="K115" i="21"/>
  <c r="D115" i="21"/>
  <c r="F90" i="21"/>
  <c r="E90" i="21" s="1"/>
  <c r="G91" i="21" s="1"/>
  <c r="H113" i="5" l="1"/>
  <c r="L116" i="21"/>
  <c r="B117" i="21"/>
  <c r="C117" i="21" s="1"/>
  <c r="A117" i="21"/>
  <c r="E124" i="22"/>
  <c r="F113" i="5"/>
  <c r="C125" i="22"/>
  <c r="D125" i="22"/>
  <c r="K116" i="21"/>
  <c r="D116" i="21"/>
  <c r="I123" i="22"/>
  <c r="B118" i="5"/>
  <c r="M117" i="5"/>
  <c r="T129" i="22" s="1"/>
  <c r="G118" i="5"/>
  <c r="G130" i="22" s="1"/>
  <c r="T111" i="22"/>
  <c r="F111" i="22" s="1"/>
  <c r="T99" i="5"/>
  <c r="P115" i="21"/>
  <c r="S115" i="21" s="1"/>
  <c r="L114" i="5"/>
  <c r="S126" i="22" s="1"/>
  <c r="B126" i="22"/>
  <c r="D114" i="5"/>
  <c r="C115" i="5"/>
  <c r="C116" i="21"/>
  <c r="H114" i="5" l="1"/>
  <c r="S105" i="5"/>
  <c r="S100" i="5"/>
  <c r="S104" i="5"/>
  <c r="S102" i="5"/>
  <c r="S101" i="5"/>
  <c r="S106" i="5"/>
  <c r="S99" i="5"/>
  <c r="S103" i="5"/>
  <c r="S107" i="5"/>
  <c r="S108" i="5"/>
  <c r="S109" i="5"/>
  <c r="S110" i="5"/>
  <c r="E125" i="22"/>
  <c r="F114" i="5"/>
  <c r="E114" i="5"/>
  <c r="T114" i="5" s="1"/>
  <c r="C126" i="22"/>
  <c r="D126" i="22"/>
  <c r="F124" i="22"/>
  <c r="I124" i="22"/>
  <c r="B118" i="21"/>
  <c r="L117" i="21"/>
  <c r="A118" i="21"/>
  <c r="F91" i="21"/>
  <c r="E91" i="21" s="1"/>
  <c r="G92" i="21" s="1"/>
  <c r="L115" i="5"/>
  <c r="S127" i="22" s="1"/>
  <c r="B127" i="22"/>
  <c r="D115" i="5"/>
  <c r="C116" i="5"/>
  <c r="G119" i="5"/>
  <c r="G131" i="22" s="1"/>
  <c r="M118" i="5"/>
  <c r="T130" i="22" s="1"/>
  <c r="B119" i="5"/>
  <c r="P116" i="21"/>
  <c r="S116" i="21" s="1"/>
  <c r="E113" i="5"/>
  <c r="T113" i="5" s="1"/>
  <c r="K117" i="21"/>
  <c r="D117" i="21"/>
  <c r="H115" i="5" l="1"/>
  <c r="P117" i="21"/>
  <c r="S117" i="21" s="1"/>
  <c r="K118" i="21"/>
  <c r="D118" i="21"/>
  <c r="C127" i="22"/>
  <c r="D127" i="22"/>
  <c r="G120" i="5"/>
  <c r="G132" i="22" s="1"/>
  <c r="B120" i="5"/>
  <c r="M119" i="5"/>
  <c r="T131" i="22" s="1"/>
  <c r="L116" i="5"/>
  <c r="S128" i="22" s="1"/>
  <c r="B128" i="22"/>
  <c r="D116" i="5"/>
  <c r="C117" i="5"/>
  <c r="I125" i="22"/>
  <c r="F125" i="22"/>
  <c r="B119" i="21"/>
  <c r="C119" i="21" s="1"/>
  <c r="L118" i="21"/>
  <c r="A119" i="21"/>
  <c r="C118" i="21"/>
  <c r="E126" i="22"/>
  <c r="F115" i="5"/>
  <c r="H116" i="5" l="1"/>
  <c r="E116" i="5" s="1"/>
  <c r="T116" i="5" s="1"/>
  <c r="E127" i="22"/>
  <c r="F116" i="5"/>
  <c r="L117" i="5"/>
  <c r="S129" i="22" s="1"/>
  <c r="B129" i="22"/>
  <c r="D117" i="5"/>
  <c r="C118" i="5"/>
  <c r="F126" i="22"/>
  <c r="I126" i="22"/>
  <c r="A120" i="21"/>
  <c r="L119" i="21"/>
  <c r="B120" i="21"/>
  <c r="C120" i="21" s="1"/>
  <c r="F92" i="21"/>
  <c r="E92" i="21" s="1"/>
  <c r="G93" i="21" s="1"/>
  <c r="D128" i="22"/>
  <c r="C128" i="22"/>
  <c r="B121" i="5"/>
  <c r="G121" i="5"/>
  <c r="G133" i="22" s="1"/>
  <c r="M120" i="5"/>
  <c r="T132" i="22" s="1"/>
  <c r="P118" i="21"/>
  <c r="S118" i="21" s="1"/>
  <c r="E115" i="5"/>
  <c r="T115" i="5" s="1"/>
  <c r="K119" i="21"/>
  <c r="D119" i="21"/>
  <c r="H117" i="5" l="1"/>
  <c r="P119" i="21"/>
  <c r="S119" i="21" s="1"/>
  <c r="E128" i="22"/>
  <c r="F117" i="5"/>
  <c r="B121" i="21"/>
  <c r="L120" i="21"/>
  <c r="A121" i="21"/>
  <c r="L118" i="5"/>
  <c r="S130" i="22" s="1"/>
  <c r="B130" i="22"/>
  <c r="D118" i="5"/>
  <c r="C119" i="5"/>
  <c r="B122" i="5"/>
  <c r="G122" i="5"/>
  <c r="G134" i="22" s="1"/>
  <c r="M121" i="5"/>
  <c r="T133" i="22" s="1"/>
  <c r="F93" i="21"/>
  <c r="E93" i="21" s="1"/>
  <c r="G94" i="21" s="1"/>
  <c r="C129" i="22"/>
  <c r="D129" i="22"/>
  <c r="F127" i="22"/>
  <c r="I127" i="22"/>
  <c r="K120" i="21"/>
  <c r="D120" i="21"/>
  <c r="H118" i="5" l="1"/>
  <c r="E118" i="5" s="1"/>
  <c r="T118" i="5" s="1"/>
  <c r="P120" i="21"/>
  <c r="S120" i="21" s="1"/>
  <c r="F94" i="21"/>
  <c r="E94" i="21" s="1"/>
  <c r="G95" i="21" s="1"/>
  <c r="G123" i="5"/>
  <c r="G135" i="22" s="1"/>
  <c r="M122" i="5"/>
  <c r="T134" i="22" s="1"/>
  <c r="B123" i="5"/>
  <c r="D130" i="22"/>
  <c r="C130" i="22"/>
  <c r="E117" i="5"/>
  <c r="T117" i="5" s="1"/>
  <c r="K121" i="21"/>
  <c r="D121" i="21"/>
  <c r="E129" i="22"/>
  <c r="F118" i="5"/>
  <c r="L119" i="5"/>
  <c r="S131" i="22" s="1"/>
  <c r="B131" i="22"/>
  <c r="D119" i="5"/>
  <c r="C120" i="5"/>
  <c r="B122" i="21"/>
  <c r="C122" i="21" s="1"/>
  <c r="L121" i="21"/>
  <c r="A122" i="21"/>
  <c r="C121" i="21"/>
  <c r="F128" i="22"/>
  <c r="I128" i="22"/>
  <c r="H119" i="5" l="1"/>
  <c r="E119" i="5" s="1"/>
  <c r="T119" i="5" s="1"/>
  <c r="K122" i="21"/>
  <c r="D122" i="21"/>
  <c r="G124" i="5"/>
  <c r="G136" i="22" s="1"/>
  <c r="B124" i="5"/>
  <c r="B123" i="21"/>
  <c r="C123" i="21" s="1"/>
  <c r="L122" i="21"/>
  <c r="A123" i="21"/>
  <c r="L120" i="5"/>
  <c r="S132" i="22" s="1"/>
  <c r="B132" i="22"/>
  <c r="D120" i="5"/>
  <c r="C121" i="5"/>
  <c r="C131" i="22"/>
  <c r="D131" i="22"/>
  <c r="E130" i="22"/>
  <c r="F119" i="5"/>
  <c r="P121" i="21"/>
  <c r="S121" i="21" s="1"/>
  <c r="F95" i="21"/>
  <c r="E95" i="21" s="1"/>
  <c r="G96" i="21" s="1"/>
  <c r="F129" i="22"/>
  <c r="I129" i="22"/>
  <c r="H120" i="5" l="1"/>
  <c r="F96" i="21"/>
  <c r="E96" i="21" s="1"/>
  <c r="G97" i="21" s="1"/>
  <c r="L121" i="5"/>
  <c r="S133" i="22" s="1"/>
  <c r="B133" i="22"/>
  <c r="D121" i="5"/>
  <c r="C122" i="5"/>
  <c r="F130" i="22"/>
  <c r="I130" i="22"/>
  <c r="C132" i="22"/>
  <c r="D132" i="22"/>
  <c r="A124" i="21"/>
  <c r="B124" i="21"/>
  <c r="C124" i="21" s="1"/>
  <c r="L123" i="21"/>
  <c r="P122" i="21"/>
  <c r="S122" i="21" s="1"/>
  <c r="E131" i="22"/>
  <c r="F120" i="5"/>
  <c r="E120" i="5"/>
  <c r="T120" i="5" s="1"/>
  <c r="K123" i="21"/>
  <c r="D123" i="21"/>
  <c r="G125" i="5"/>
  <c r="G137" i="22" s="1"/>
  <c r="B125" i="5"/>
  <c r="M124" i="5"/>
  <c r="T136" i="22" s="1"/>
  <c r="H121" i="5" l="1"/>
  <c r="P123" i="21"/>
  <c r="S123" i="21" s="1"/>
  <c r="F97" i="21"/>
  <c r="E97" i="21" s="1"/>
  <c r="G98" i="21" s="1"/>
  <c r="L122" i="5"/>
  <c r="S134" i="22" s="1"/>
  <c r="B134" i="22"/>
  <c r="D122" i="5"/>
  <c r="C123" i="5"/>
  <c r="K124" i="21"/>
  <c r="D124" i="21"/>
  <c r="F131" i="22"/>
  <c r="I131" i="22"/>
  <c r="B126" i="5"/>
  <c r="G126" i="5"/>
  <c r="G138" i="22" s="1"/>
  <c r="M125" i="5"/>
  <c r="T137" i="22" s="1"/>
  <c r="E132" i="22"/>
  <c r="F121" i="5"/>
  <c r="E121" i="5"/>
  <c r="T121" i="5" s="1"/>
  <c r="B125" i="21"/>
  <c r="C125" i="21" s="1"/>
  <c r="A125" i="21"/>
  <c r="C133" i="22"/>
  <c r="D133" i="22"/>
  <c r="H122" i="5" l="1"/>
  <c r="F98" i="21"/>
  <c r="E98" i="21" s="1"/>
  <c r="G99" i="21" s="1"/>
  <c r="B126" i="21"/>
  <c r="C126" i="21" s="1"/>
  <c r="L125" i="21"/>
  <c r="A126" i="21"/>
  <c r="F132" i="22"/>
  <c r="I132" i="22"/>
  <c r="D134" i="22"/>
  <c r="C134" i="22"/>
  <c r="K125" i="21"/>
  <c r="D125" i="21"/>
  <c r="G127" i="5"/>
  <c r="G139" i="22" s="1"/>
  <c r="M126" i="5"/>
  <c r="T138" i="22" s="1"/>
  <c r="B127" i="5"/>
  <c r="L123" i="5"/>
  <c r="S135" i="22" s="1"/>
  <c r="B135" i="22"/>
  <c r="D123" i="5"/>
  <c r="C124" i="5"/>
  <c r="E133" i="22"/>
  <c r="F122" i="5"/>
  <c r="E122" i="5"/>
  <c r="T122" i="5" s="1"/>
  <c r="H123" i="5" l="1"/>
  <c r="P125" i="21"/>
  <c r="S125" i="21" s="1"/>
  <c r="F99" i="21"/>
  <c r="E99" i="21" s="1"/>
  <c r="G100" i="21" s="1"/>
  <c r="C135" i="22"/>
  <c r="D135" i="22"/>
  <c r="F133" i="22"/>
  <c r="I133" i="22"/>
  <c r="L124" i="5"/>
  <c r="S136" i="22" s="1"/>
  <c r="B136" i="22"/>
  <c r="D124" i="5"/>
  <c r="C125" i="5"/>
  <c r="B128" i="5"/>
  <c r="M127" i="5"/>
  <c r="T139" i="22" s="1"/>
  <c r="G128" i="5"/>
  <c r="G140" i="22" s="1"/>
  <c r="B127" i="21"/>
  <c r="C127" i="21" s="1"/>
  <c r="L126" i="21"/>
  <c r="A127" i="21"/>
  <c r="E134" i="22"/>
  <c r="F123" i="5"/>
  <c r="H124" i="5" s="1"/>
  <c r="K126" i="21"/>
  <c r="D126" i="21"/>
  <c r="P126" i="21" l="1"/>
  <c r="S126" i="21" s="1"/>
  <c r="F134" i="22"/>
  <c r="I134" i="22"/>
  <c r="A128" i="21"/>
  <c r="L127" i="21"/>
  <c r="B128" i="21"/>
  <c r="C128" i="21" s="1"/>
  <c r="B129" i="5"/>
  <c r="M128" i="5"/>
  <c r="T140" i="22" s="1"/>
  <c r="G129" i="5"/>
  <c r="G141" i="22" s="1"/>
  <c r="D136" i="22"/>
  <c r="C136" i="22"/>
  <c r="E123" i="5"/>
  <c r="M111" i="5"/>
  <c r="E135" i="22"/>
  <c r="F124" i="5"/>
  <c r="E124" i="5"/>
  <c r="T124" i="5" s="1"/>
  <c r="K127" i="21"/>
  <c r="D127" i="21"/>
  <c r="L125" i="5"/>
  <c r="S137" i="22" s="1"/>
  <c r="B137" i="22"/>
  <c r="D125" i="5"/>
  <c r="C126" i="5"/>
  <c r="H125" i="5" l="1"/>
  <c r="P127" i="21"/>
  <c r="S127" i="21" s="1"/>
  <c r="E136" i="22"/>
  <c r="F125" i="5"/>
  <c r="T123" i="22"/>
  <c r="F123" i="22" s="1"/>
  <c r="T111" i="5"/>
  <c r="B130" i="5"/>
  <c r="M129" i="5"/>
  <c r="T141" i="22" s="1"/>
  <c r="G130" i="5"/>
  <c r="G142" i="22" s="1"/>
  <c r="C137" i="22"/>
  <c r="D137" i="22"/>
  <c r="B138" i="22"/>
  <c r="L126" i="5"/>
  <c r="S138" i="22" s="1"/>
  <c r="D126" i="5"/>
  <c r="C127" i="5"/>
  <c r="I135" i="22"/>
  <c r="K128" i="21"/>
  <c r="D128" i="21"/>
  <c r="B129" i="21"/>
  <c r="C129" i="21" s="1"/>
  <c r="A129" i="21"/>
  <c r="L128" i="21"/>
  <c r="F100" i="21"/>
  <c r="E100" i="21" s="1"/>
  <c r="G101" i="21" s="1"/>
  <c r="L88" i="21"/>
  <c r="P88" i="21" s="1"/>
  <c r="S88" i="21" s="1"/>
  <c r="H126" i="5" l="1"/>
  <c r="E126" i="5" s="1"/>
  <c r="T126" i="5" s="1"/>
  <c r="E137" i="22"/>
  <c r="F126" i="5"/>
  <c r="P128" i="21"/>
  <c r="S128" i="21" s="1"/>
  <c r="D138" i="22"/>
  <c r="C138" i="22"/>
  <c r="E125" i="5"/>
  <c r="T125" i="5" s="1"/>
  <c r="L127" i="5"/>
  <c r="S139" i="22" s="1"/>
  <c r="B139" i="22"/>
  <c r="D127" i="5"/>
  <c r="C128" i="5"/>
  <c r="S117" i="5"/>
  <c r="S114" i="5"/>
  <c r="S118" i="5"/>
  <c r="S113" i="5"/>
  <c r="S111" i="5"/>
  <c r="S115" i="5"/>
  <c r="S112" i="5"/>
  <c r="S116" i="5"/>
  <c r="S119" i="5"/>
  <c r="S120" i="5"/>
  <c r="S121" i="5"/>
  <c r="S122" i="5"/>
  <c r="F136" i="22"/>
  <c r="I136" i="22"/>
  <c r="G131" i="5"/>
  <c r="G143" i="22" s="1"/>
  <c r="M130" i="5"/>
  <c r="T142" i="22" s="1"/>
  <c r="B131" i="5"/>
  <c r="R97" i="21"/>
  <c r="R98" i="21"/>
  <c r="R95" i="21"/>
  <c r="R92" i="21"/>
  <c r="R99" i="21"/>
  <c r="R96" i="21"/>
  <c r="R93" i="21"/>
  <c r="R94" i="21"/>
  <c r="R91" i="21"/>
  <c r="R88" i="21"/>
  <c r="R89" i="21"/>
  <c r="R90" i="21"/>
  <c r="B130" i="21"/>
  <c r="C130" i="21" s="1"/>
  <c r="L129" i="21"/>
  <c r="A130" i="21"/>
  <c r="F101" i="21"/>
  <c r="E101" i="21" s="1"/>
  <c r="G102" i="21" s="1"/>
  <c r="K129" i="21"/>
  <c r="D129" i="21"/>
  <c r="H127" i="5" l="1"/>
  <c r="E127" i="5" s="1"/>
  <c r="T127" i="5" s="1"/>
  <c r="P129" i="21"/>
  <c r="S129" i="21" s="1"/>
  <c r="F102" i="21"/>
  <c r="E102" i="21" s="1"/>
  <c r="G103" i="21" s="1"/>
  <c r="M131" i="5"/>
  <c r="T143" i="22" s="1"/>
  <c r="B132" i="5"/>
  <c r="G132" i="5"/>
  <c r="G144" i="22" s="1"/>
  <c r="E138" i="22"/>
  <c r="F127" i="5"/>
  <c r="B131" i="21"/>
  <c r="C131" i="21" s="1"/>
  <c r="L130" i="21"/>
  <c r="A131" i="21"/>
  <c r="C139" i="22"/>
  <c r="D139" i="22"/>
  <c r="K130" i="21"/>
  <c r="D130" i="21"/>
  <c r="L128" i="5"/>
  <c r="S140" i="22" s="1"/>
  <c r="B140" i="22"/>
  <c r="D128" i="5"/>
  <c r="C129" i="5"/>
  <c r="F137" i="22"/>
  <c r="I137" i="22"/>
  <c r="H128" i="5" l="1"/>
  <c r="E128" i="5" s="1"/>
  <c r="T128" i="5" s="1"/>
  <c r="C140" i="22"/>
  <c r="D140" i="22"/>
  <c r="A132" i="21"/>
  <c r="B132" i="21"/>
  <c r="C132" i="21" s="1"/>
  <c r="L131" i="21"/>
  <c r="P130" i="21"/>
  <c r="S130" i="21" s="1"/>
  <c r="E139" i="22"/>
  <c r="F128" i="5"/>
  <c r="M132" i="5"/>
  <c r="T144" i="22" s="1"/>
  <c r="G133" i="5"/>
  <c r="G145" i="22" s="1"/>
  <c r="B133" i="5"/>
  <c r="L129" i="5"/>
  <c r="S141" i="22" s="1"/>
  <c r="B141" i="22"/>
  <c r="D129" i="5"/>
  <c r="C130" i="5"/>
  <c r="K131" i="21"/>
  <c r="D131" i="21"/>
  <c r="F138" i="22"/>
  <c r="I138" i="22"/>
  <c r="H129" i="5" l="1"/>
  <c r="P131" i="21"/>
  <c r="S131" i="21" s="1"/>
  <c r="L132" i="21"/>
  <c r="B133" i="21"/>
  <c r="C133" i="21" s="1"/>
  <c r="A133" i="21"/>
  <c r="C141" i="22"/>
  <c r="D141" i="22"/>
  <c r="I139" i="22"/>
  <c r="F139" i="22"/>
  <c r="K132" i="21"/>
  <c r="D132" i="21"/>
  <c r="L130" i="5"/>
  <c r="S142" i="22" s="1"/>
  <c r="B142" i="22"/>
  <c r="D130" i="5"/>
  <c r="C131" i="5"/>
  <c r="F103" i="21"/>
  <c r="E103" i="21" s="1"/>
  <c r="G104" i="21" s="1"/>
  <c r="B134" i="5"/>
  <c r="M133" i="5"/>
  <c r="T145" i="22" s="1"/>
  <c r="G134" i="5"/>
  <c r="G146" i="22" s="1"/>
  <c r="E140" i="22"/>
  <c r="E129" i="5"/>
  <c r="T129" i="5" s="1"/>
  <c r="F129" i="5"/>
  <c r="H130" i="5" l="1"/>
  <c r="E130" i="5" s="1"/>
  <c r="T130" i="5" s="1"/>
  <c r="F140" i="22"/>
  <c r="I140" i="22"/>
  <c r="G135" i="5"/>
  <c r="G147" i="22" s="1"/>
  <c r="M134" i="5"/>
  <c r="T146" i="22" s="1"/>
  <c r="B135" i="5"/>
  <c r="L131" i="5"/>
  <c r="S143" i="22" s="1"/>
  <c r="B143" i="22"/>
  <c r="D131" i="5"/>
  <c r="C132" i="5"/>
  <c r="E141" i="22"/>
  <c r="F130" i="5"/>
  <c r="B134" i="21"/>
  <c r="L133" i="21"/>
  <c r="A134" i="21"/>
  <c r="D142" i="22"/>
  <c r="C142" i="22"/>
  <c r="P132" i="21"/>
  <c r="S132" i="21" s="1"/>
  <c r="K133" i="21"/>
  <c r="D133" i="21"/>
  <c r="H131" i="5" l="1"/>
  <c r="E131" i="5" s="1"/>
  <c r="T131" i="5" s="1"/>
  <c r="P133" i="21"/>
  <c r="S133" i="21" s="1"/>
  <c r="K134" i="21"/>
  <c r="D134" i="21"/>
  <c r="E142" i="22"/>
  <c r="F131" i="5"/>
  <c r="B135" i="21"/>
  <c r="C135" i="21" s="1"/>
  <c r="L134" i="21"/>
  <c r="A135" i="21"/>
  <c r="C134" i="21"/>
  <c r="F141" i="22"/>
  <c r="I141" i="22"/>
  <c r="F104" i="21"/>
  <c r="E104" i="21" s="1"/>
  <c r="G105" i="21" s="1"/>
  <c r="B136" i="5"/>
  <c r="G136" i="5"/>
  <c r="G148" i="22" s="1"/>
  <c r="C143" i="22"/>
  <c r="D143" i="22"/>
  <c r="L132" i="5"/>
  <c r="S144" i="22" s="1"/>
  <c r="B144" i="22"/>
  <c r="D132" i="5"/>
  <c r="C133" i="5"/>
  <c r="H132" i="5" l="1"/>
  <c r="E132" i="5" s="1"/>
  <c r="T132" i="5" s="1"/>
  <c r="L133" i="5"/>
  <c r="S145" i="22" s="1"/>
  <c r="B145" i="22"/>
  <c r="D133" i="5"/>
  <c r="C134" i="5"/>
  <c r="F105" i="21"/>
  <c r="E105" i="21" s="1"/>
  <c r="G106" i="21" s="1"/>
  <c r="K135" i="21"/>
  <c r="D135" i="21"/>
  <c r="E143" i="22"/>
  <c r="F132" i="5"/>
  <c r="P134" i="21"/>
  <c r="S134" i="21" s="1"/>
  <c r="D144" i="22"/>
  <c r="C144" i="22"/>
  <c r="M136" i="5"/>
  <c r="T148" i="22" s="1"/>
  <c r="G137" i="5"/>
  <c r="G149" i="22" s="1"/>
  <c r="B137" i="5"/>
  <c r="F142" i="22"/>
  <c r="I142" i="22"/>
  <c r="A136" i="21"/>
  <c r="B136" i="21"/>
  <c r="L135" i="21"/>
  <c r="H133" i="5" l="1"/>
  <c r="E133" i="5" s="1"/>
  <c r="T133" i="5" s="1"/>
  <c r="F106" i="21"/>
  <c r="E106" i="21" s="1"/>
  <c r="G107" i="21" s="1"/>
  <c r="B138" i="5"/>
  <c r="M137" i="5"/>
  <c r="T149" i="22" s="1"/>
  <c r="G138" i="5"/>
  <c r="G150" i="22" s="1"/>
  <c r="C145" i="22"/>
  <c r="D145" i="22"/>
  <c r="F143" i="22"/>
  <c r="I143" i="22"/>
  <c r="L134" i="5"/>
  <c r="S146" i="22" s="1"/>
  <c r="B146" i="22"/>
  <c r="D134" i="5"/>
  <c r="C135" i="5"/>
  <c r="B137" i="21"/>
  <c r="A137" i="21"/>
  <c r="K136" i="21"/>
  <c r="D136" i="21"/>
  <c r="C136" i="21"/>
  <c r="E144" i="22"/>
  <c r="F133" i="5"/>
  <c r="P135" i="21"/>
  <c r="S135" i="21" s="1"/>
  <c r="H134" i="5" l="1"/>
  <c r="E134" i="5" s="1"/>
  <c r="T134" i="5" s="1"/>
  <c r="E145" i="22"/>
  <c r="F134" i="5"/>
  <c r="K137" i="21"/>
  <c r="D137" i="21"/>
  <c r="C137" i="21"/>
  <c r="D146" i="22"/>
  <c r="C146" i="22"/>
  <c r="F107" i="21"/>
  <c r="E107" i="21" s="1"/>
  <c r="G108" i="21" s="1"/>
  <c r="F144" i="22"/>
  <c r="I144" i="22"/>
  <c r="B138" i="21"/>
  <c r="L137" i="21"/>
  <c r="A138" i="21"/>
  <c r="L135" i="5"/>
  <c r="S147" i="22" s="1"/>
  <c r="B147" i="22"/>
  <c r="D135" i="5"/>
  <c r="C136" i="5"/>
  <c r="G139" i="5"/>
  <c r="G151" i="22" s="1"/>
  <c r="M138" i="5"/>
  <c r="T150" i="22" s="1"/>
  <c r="B139" i="5"/>
  <c r="H135" i="5" l="1"/>
  <c r="F108" i="21"/>
  <c r="E108" i="21" s="1"/>
  <c r="G109" i="21" s="1"/>
  <c r="C147" i="22"/>
  <c r="D147" i="22"/>
  <c r="G140" i="5"/>
  <c r="G152" i="22" s="1"/>
  <c r="B140" i="5"/>
  <c r="M139" i="5"/>
  <c r="T151" i="22" s="1"/>
  <c r="K138" i="21"/>
  <c r="D138" i="21"/>
  <c r="E146" i="22"/>
  <c r="F135" i="5"/>
  <c r="L136" i="5"/>
  <c r="S148" i="22" s="1"/>
  <c r="B148" i="22"/>
  <c r="D136" i="5"/>
  <c r="C137" i="5"/>
  <c r="B139" i="21"/>
  <c r="C139" i="21" s="1"/>
  <c r="L138" i="21"/>
  <c r="A139" i="21"/>
  <c r="C138" i="21"/>
  <c r="P137" i="21"/>
  <c r="S137" i="21" s="1"/>
  <c r="F145" i="22"/>
  <c r="I145" i="22"/>
  <c r="H136" i="5" l="1"/>
  <c r="E136" i="5" s="1"/>
  <c r="T136" i="5" s="1"/>
  <c r="P138" i="21"/>
  <c r="S138" i="21" s="1"/>
  <c r="K139" i="21"/>
  <c r="D139" i="21"/>
  <c r="C148" i="22"/>
  <c r="D148" i="22"/>
  <c r="E147" i="22"/>
  <c r="F136" i="5"/>
  <c r="F146" i="22"/>
  <c r="I146" i="22"/>
  <c r="A140" i="21"/>
  <c r="L139" i="21"/>
  <c r="B140" i="21"/>
  <c r="L137" i="5"/>
  <c r="S149" i="22" s="1"/>
  <c r="B149" i="22"/>
  <c r="D137" i="5"/>
  <c r="C138" i="5"/>
  <c r="G141" i="5"/>
  <c r="G153" i="22" s="1"/>
  <c r="B141" i="5"/>
  <c r="M140" i="5"/>
  <c r="T152" i="22" s="1"/>
  <c r="F109" i="21"/>
  <c r="E109" i="21" s="1"/>
  <c r="G110" i="21" s="1"/>
  <c r="M123" i="5"/>
  <c r="E135" i="5"/>
  <c r="H137" i="5" l="1"/>
  <c r="E137" i="5" s="1"/>
  <c r="T137" i="5" s="1"/>
  <c r="T135" i="22"/>
  <c r="F135" i="22" s="1"/>
  <c r="T123" i="5"/>
  <c r="C149" i="22"/>
  <c r="D149" i="22"/>
  <c r="E148" i="22"/>
  <c r="F137" i="5"/>
  <c r="F110" i="21"/>
  <c r="E110" i="21" s="1"/>
  <c r="G111" i="21" s="1"/>
  <c r="I147" i="22"/>
  <c r="B142" i="5"/>
  <c r="G142" i="5"/>
  <c r="G154" i="22" s="1"/>
  <c r="M141" i="5"/>
  <c r="T153" i="22" s="1"/>
  <c r="L138" i="5"/>
  <c r="S150" i="22" s="1"/>
  <c r="B150" i="22"/>
  <c r="D138" i="5"/>
  <c r="C139" i="5"/>
  <c r="K140" i="21"/>
  <c r="D140" i="21"/>
  <c r="P139" i="21"/>
  <c r="S139" i="21" s="1"/>
  <c r="C140" i="21"/>
  <c r="L140" i="21"/>
  <c r="A141" i="21"/>
  <c r="B141" i="21"/>
  <c r="H138" i="5" l="1"/>
  <c r="P140" i="21"/>
  <c r="S140" i="21" s="1"/>
  <c r="E149" i="22"/>
  <c r="F138" i="5"/>
  <c r="D150" i="22"/>
  <c r="C150" i="22"/>
  <c r="G143" i="5"/>
  <c r="G155" i="22" s="1"/>
  <c r="M142" i="5"/>
  <c r="T154" i="22" s="1"/>
  <c r="B143" i="5"/>
  <c r="F111" i="21"/>
  <c r="E111" i="21" s="1"/>
  <c r="G112" i="21" s="1"/>
  <c r="F148" i="22"/>
  <c r="I148" i="22"/>
  <c r="K141" i="21"/>
  <c r="D141" i="21"/>
  <c r="C141" i="21"/>
  <c r="S129" i="5"/>
  <c r="S125" i="5"/>
  <c r="S126" i="5"/>
  <c r="S124" i="5"/>
  <c r="S128" i="5"/>
  <c r="S123" i="5"/>
  <c r="S127" i="5"/>
  <c r="S130" i="5"/>
  <c r="S131" i="5"/>
  <c r="S132" i="5"/>
  <c r="S133" i="5"/>
  <c r="S134" i="5"/>
  <c r="B142" i="21"/>
  <c r="L141" i="21"/>
  <c r="A142" i="21"/>
  <c r="B151" i="22"/>
  <c r="L139" i="5"/>
  <c r="S151" i="22" s="1"/>
  <c r="D139" i="5"/>
  <c r="C140" i="5"/>
  <c r="H139" i="5" l="1"/>
  <c r="C151" i="22"/>
  <c r="D151" i="22"/>
  <c r="K142" i="21"/>
  <c r="D142" i="21"/>
  <c r="G144" i="5"/>
  <c r="G156" i="22" s="1"/>
  <c r="M143" i="5"/>
  <c r="T155" i="22" s="1"/>
  <c r="B144" i="5"/>
  <c r="E138" i="5"/>
  <c r="T138" i="5" s="1"/>
  <c r="P141" i="21"/>
  <c r="S141" i="21" s="1"/>
  <c r="E150" i="22"/>
  <c r="F139" i="5"/>
  <c r="E139" i="5"/>
  <c r="T139" i="5" s="1"/>
  <c r="L140" i="5"/>
  <c r="S152" i="22" s="1"/>
  <c r="B152" i="22"/>
  <c r="D140" i="5"/>
  <c r="C141" i="5"/>
  <c r="B143" i="21"/>
  <c r="C143" i="21" s="1"/>
  <c r="L142" i="21"/>
  <c r="A143" i="21"/>
  <c r="C142" i="21"/>
  <c r="F149" i="22"/>
  <c r="I149" i="22"/>
  <c r="H140" i="5" l="1"/>
  <c r="E140" i="5" s="1"/>
  <c r="T140" i="5" s="1"/>
  <c r="A144" i="21"/>
  <c r="B144" i="21"/>
  <c r="C144" i="21" s="1"/>
  <c r="L143" i="21"/>
  <c r="L141" i="5"/>
  <c r="S153" i="22" s="1"/>
  <c r="B153" i="22"/>
  <c r="D141" i="5"/>
  <c r="C142" i="5"/>
  <c r="E151" i="22"/>
  <c r="F140" i="5"/>
  <c r="K143" i="21"/>
  <c r="D143" i="21"/>
  <c r="D152" i="22"/>
  <c r="C152" i="22"/>
  <c r="F150" i="22"/>
  <c r="I150" i="22"/>
  <c r="P142" i="21"/>
  <c r="S142" i="21" s="1"/>
  <c r="B145" i="5"/>
  <c r="G145" i="5"/>
  <c r="G157" i="22" s="1"/>
  <c r="M144" i="5"/>
  <c r="T156" i="22" s="1"/>
  <c r="F112" i="21"/>
  <c r="E112" i="21" s="1"/>
  <c r="G113" i="21" s="1"/>
  <c r="L100" i="21"/>
  <c r="P100" i="21" s="1"/>
  <c r="S100" i="21" s="1"/>
  <c r="H141" i="5" l="1"/>
  <c r="E141" i="5" s="1"/>
  <c r="T141" i="5" s="1"/>
  <c r="F113" i="21"/>
  <c r="E113" i="21" s="1"/>
  <c r="G114" i="21" s="1"/>
  <c r="L142" i="5"/>
  <c r="S154" i="22" s="1"/>
  <c r="B154" i="22"/>
  <c r="D142" i="5"/>
  <c r="C143" i="5"/>
  <c r="B146" i="5"/>
  <c r="G146" i="5"/>
  <c r="G158" i="22" s="1"/>
  <c r="M145" i="5"/>
  <c r="T157" i="22" s="1"/>
  <c r="E152" i="22"/>
  <c r="F141" i="5"/>
  <c r="K144" i="21"/>
  <c r="D144" i="21"/>
  <c r="B145" i="21"/>
  <c r="C145" i="21" s="1"/>
  <c r="A145" i="21"/>
  <c r="L144" i="21"/>
  <c r="R102" i="21"/>
  <c r="R101" i="21"/>
  <c r="R100" i="21"/>
  <c r="R106" i="21"/>
  <c r="R103" i="21"/>
  <c r="R105" i="21"/>
  <c r="R104" i="21"/>
  <c r="R109" i="21"/>
  <c r="R108" i="21"/>
  <c r="R111" i="21"/>
  <c r="R110" i="21"/>
  <c r="R107" i="21"/>
  <c r="P143" i="21"/>
  <c r="S143" i="21" s="1"/>
  <c r="F151" i="22"/>
  <c r="I151" i="22"/>
  <c r="C153" i="22"/>
  <c r="D153" i="22"/>
  <c r="H142" i="5" l="1"/>
  <c r="E142" i="5" s="1"/>
  <c r="T142" i="5" s="1"/>
  <c r="K145" i="21"/>
  <c r="D145" i="21"/>
  <c r="E153" i="22"/>
  <c r="F142" i="5"/>
  <c r="B155" i="22"/>
  <c r="L143" i="5"/>
  <c r="S155" i="22" s="1"/>
  <c r="D143" i="5"/>
  <c r="C144" i="5"/>
  <c r="P144" i="21"/>
  <c r="S144" i="21" s="1"/>
  <c r="F152" i="22"/>
  <c r="I152" i="22"/>
  <c r="G147" i="5"/>
  <c r="G159" i="22" s="1"/>
  <c r="M146" i="5"/>
  <c r="T158" i="22" s="1"/>
  <c r="B147" i="5"/>
  <c r="H148" i="5" s="1"/>
  <c r="D154" i="22"/>
  <c r="C154" i="22"/>
  <c r="B146" i="21"/>
  <c r="C146" i="21" s="1"/>
  <c r="L145" i="21"/>
  <c r="A146" i="21"/>
  <c r="H143" i="5" l="1"/>
  <c r="E143" i="5" s="1"/>
  <c r="T143" i="5" s="1"/>
  <c r="E154" i="22"/>
  <c r="F143" i="5"/>
  <c r="P145" i="21"/>
  <c r="S145" i="21" s="1"/>
  <c r="B147" i="21"/>
  <c r="C147" i="21" s="1"/>
  <c r="L146" i="21"/>
  <c r="A147" i="21"/>
  <c r="F114" i="21"/>
  <c r="E114" i="21" s="1"/>
  <c r="G115" i="21" s="1"/>
  <c r="C155" i="22"/>
  <c r="D155" i="22"/>
  <c r="F153" i="22"/>
  <c r="I153" i="22"/>
  <c r="K146" i="21"/>
  <c r="D146" i="21"/>
  <c r="G148" i="5"/>
  <c r="G160" i="22" s="1"/>
  <c r="B148" i="5"/>
  <c r="H149" i="5" s="1"/>
  <c r="B156" i="22"/>
  <c r="L144" i="5"/>
  <c r="S156" i="22" s="1"/>
  <c r="D144" i="5"/>
  <c r="C145" i="5"/>
  <c r="H144" i="5" l="1"/>
  <c r="E144" i="5" s="1"/>
  <c r="T144" i="5" s="1"/>
  <c r="P146" i="21"/>
  <c r="S146" i="21" s="1"/>
  <c r="L145" i="5"/>
  <c r="S157" i="22" s="1"/>
  <c r="B157" i="22"/>
  <c r="D145" i="5"/>
  <c r="C146" i="5"/>
  <c r="K147" i="21"/>
  <c r="D147" i="21"/>
  <c r="E155" i="22"/>
  <c r="F144" i="5"/>
  <c r="M148" i="5"/>
  <c r="T160" i="22" s="1"/>
  <c r="B149" i="5"/>
  <c r="H150" i="5" s="1"/>
  <c r="G149" i="5"/>
  <c r="G161" i="22" s="1"/>
  <c r="F154" i="22"/>
  <c r="I154" i="22"/>
  <c r="C156" i="22"/>
  <c r="D156" i="22"/>
  <c r="A148" i="21"/>
  <c r="G149" i="21" s="1"/>
  <c r="B148" i="21"/>
  <c r="L147" i="21"/>
  <c r="H145" i="5" l="1"/>
  <c r="E145" i="5" s="1"/>
  <c r="T145" i="5" s="1"/>
  <c r="E156" i="22"/>
  <c r="F145" i="5"/>
  <c r="P147" i="21"/>
  <c r="S147" i="21" s="1"/>
  <c r="C157" i="22"/>
  <c r="D157" i="22"/>
  <c r="K148" i="21"/>
  <c r="D148" i="21"/>
  <c r="F115" i="21"/>
  <c r="E115" i="21" s="1"/>
  <c r="G116" i="21" s="1"/>
  <c r="C148" i="21"/>
  <c r="B149" i="21"/>
  <c r="C149" i="21" s="1"/>
  <c r="A149" i="21"/>
  <c r="G150" i="21" s="1"/>
  <c r="I155" i="22"/>
  <c r="F155" i="22"/>
  <c r="B150" i="5"/>
  <c r="H151" i="5" s="1"/>
  <c r="M149" i="5"/>
  <c r="T161" i="22" s="1"/>
  <c r="G150" i="5"/>
  <c r="G162" i="22" s="1"/>
  <c r="L146" i="5"/>
  <c r="S158" i="22" s="1"/>
  <c r="B158" i="22"/>
  <c r="D146" i="5"/>
  <c r="C147" i="5"/>
  <c r="H146" i="5" l="1"/>
  <c r="E146" i="5" s="1"/>
  <c r="T146" i="5" s="1"/>
  <c r="L147" i="5"/>
  <c r="S159" i="22" s="1"/>
  <c r="B159" i="22"/>
  <c r="D147" i="5"/>
  <c r="C148" i="5"/>
  <c r="G151" i="5"/>
  <c r="G163" i="22" s="1"/>
  <c r="M150" i="5"/>
  <c r="T162" i="22" s="1"/>
  <c r="B151" i="5"/>
  <c r="H152" i="5" s="1"/>
  <c r="B150" i="21"/>
  <c r="L149" i="21"/>
  <c r="A150" i="21"/>
  <c r="G151" i="21" s="1"/>
  <c r="D158" i="22"/>
  <c r="C158" i="22"/>
  <c r="E157" i="22"/>
  <c r="F146" i="5"/>
  <c r="K149" i="21"/>
  <c r="D149" i="21"/>
  <c r="F156" i="22"/>
  <c r="I156" i="22"/>
  <c r="H147" i="5" l="1"/>
  <c r="P149" i="21"/>
  <c r="S149" i="21" s="1"/>
  <c r="K150" i="21"/>
  <c r="D150" i="21"/>
  <c r="B152" i="5"/>
  <c r="H153" i="5" s="1"/>
  <c r="G152" i="5"/>
  <c r="G164" i="22" s="1"/>
  <c r="M151" i="5"/>
  <c r="T163" i="22" s="1"/>
  <c r="F116" i="21"/>
  <c r="E116" i="21" s="1"/>
  <c r="G117" i="21" s="1"/>
  <c r="L148" i="5"/>
  <c r="S160" i="22" s="1"/>
  <c r="B160" i="22"/>
  <c r="D148" i="5"/>
  <c r="C149" i="5"/>
  <c r="C159" i="22"/>
  <c r="D159" i="22"/>
  <c r="F157" i="22"/>
  <c r="I157" i="22"/>
  <c r="B151" i="21"/>
  <c r="L150" i="21"/>
  <c r="A151" i="21"/>
  <c r="G152" i="21" s="1"/>
  <c r="C150" i="21"/>
  <c r="E158" i="22"/>
  <c r="F147" i="5"/>
  <c r="M135" i="5" l="1"/>
  <c r="E147" i="5"/>
  <c r="K151" i="21"/>
  <c r="D151" i="21"/>
  <c r="C151" i="21"/>
  <c r="L149" i="5"/>
  <c r="S161" i="22" s="1"/>
  <c r="B161" i="22"/>
  <c r="D149" i="5"/>
  <c r="C150" i="5"/>
  <c r="F158" i="22"/>
  <c r="I158" i="22"/>
  <c r="A152" i="21"/>
  <c r="G153" i="21" s="1"/>
  <c r="L151" i="21"/>
  <c r="B152" i="21"/>
  <c r="C152" i="21" s="1"/>
  <c r="F117" i="21"/>
  <c r="E117" i="21" s="1"/>
  <c r="G118" i="21" s="1"/>
  <c r="G153" i="5"/>
  <c r="G165" i="22" s="1"/>
  <c r="B153" i="5"/>
  <c r="H154" i="5" s="1"/>
  <c r="M152" i="5"/>
  <c r="T164" i="22" s="1"/>
  <c r="P150" i="21"/>
  <c r="S150" i="21" s="1"/>
  <c r="E159" i="22"/>
  <c r="F148" i="5"/>
  <c r="E148" i="5"/>
  <c r="T148" i="5" s="1"/>
  <c r="D160" i="22"/>
  <c r="C160" i="22"/>
  <c r="F118" i="21" l="1"/>
  <c r="E118" i="21" s="1"/>
  <c r="G119" i="21" s="1"/>
  <c r="B153" i="21"/>
  <c r="C153" i="21" s="1"/>
  <c r="L152" i="21"/>
  <c r="A153" i="21"/>
  <c r="G154" i="21" s="1"/>
  <c r="E26" i="5"/>
  <c r="B154" i="5"/>
  <c r="H155" i="5" s="1"/>
  <c r="G154" i="5"/>
  <c r="G166" i="22" s="1"/>
  <c r="M153" i="5"/>
  <c r="T165" i="22" s="1"/>
  <c r="E160" i="22"/>
  <c r="E149" i="5"/>
  <c r="T149" i="5" s="1"/>
  <c r="F149" i="5"/>
  <c r="L150" i="5"/>
  <c r="S162" i="22" s="1"/>
  <c r="B162" i="22"/>
  <c r="D150" i="5"/>
  <c r="C151" i="5"/>
  <c r="I159" i="22"/>
  <c r="C161" i="22"/>
  <c r="D161" i="22"/>
  <c r="T147" i="22"/>
  <c r="F147" i="22" s="1"/>
  <c r="T135" i="5"/>
  <c r="K152" i="21"/>
  <c r="D152" i="21"/>
  <c r="P151" i="21"/>
  <c r="S151" i="21" s="1"/>
  <c r="F119" i="21" l="1"/>
  <c r="E119" i="21" s="1"/>
  <c r="G120" i="21" s="1"/>
  <c r="S137" i="5"/>
  <c r="S138" i="5"/>
  <c r="S142" i="5"/>
  <c r="S135" i="5"/>
  <c r="S139" i="5"/>
  <c r="S141" i="5"/>
  <c r="S136" i="5"/>
  <c r="S140" i="5"/>
  <c r="S143" i="5"/>
  <c r="S144" i="5"/>
  <c r="S145" i="5"/>
  <c r="S146" i="5"/>
  <c r="D162" i="22"/>
  <c r="C162" i="22"/>
  <c r="F160" i="22"/>
  <c r="I160" i="22"/>
  <c r="G155" i="5"/>
  <c r="G167" i="22" s="1"/>
  <c r="M154" i="5"/>
  <c r="T166" i="22" s="1"/>
  <c r="B155" i="5"/>
  <c r="H156" i="5" s="1"/>
  <c r="B154" i="21"/>
  <c r="C154" i="21" s="1"/>
  <c r="L153" i="21"/>
  <c r="A154" i="21"/>
  <c r="G155" i="21" s="1"/>
  <c r="P152" i="21"/>
  <c r="S152" i="21" s="1"/>
  <c r="L151" i="5"/>
  <c r="S163" i="22" s="1"/>
  <c r="B163" i="22"/>
  <c r="D151" i="5"/>
  <c r="C152" i="5"/>
  <c r="E161" i="22"/>
  <c r="F150" i="5"/>
  <c r="E150" i="5"/>
  <c r="T150" i="5" s="1"/>
  <c r="K153" i="21"/>
  <c r="D153" i="21"/>
  <c r="F120" i="21" l="1"/>
  <c r="E120" i="21" s="1"/>
  <c r="G121" i="21" s="1"/>
  <c r="F161" i="22"/>
  <c r="I161" i="22"/>
  <c r="L152" i="5"/>
  <c r="S164" i="22" s="1"/>
  <c r="B164" i="22"/>
  <c r="D152" i="5"/>
  <c r="C153" i="5"/>
  <c r="G156" i="5"/>
  <c r="G168" i="22" s="1"/>
  <c r="B156" i="5"/>
  <c r="H157" i="5" s="1"/>
  <c r="M155" i="5"/>
  <c r="T167" i="22" s="1"/>
  <c r="B155" i="21"/>
  <c r="C155" i="21" s="1"/>
  <c r="L154" i="21"/>
  <c r="A155" i="21"/>
  <c r="G156" i="21" s="1"/>
  <c r="P153" i="21"/>
  <c r="S153" i="21" s="1"/>
  <c r="K154" i="21"/>
  <c r="D154" i="21"/>
  <c r="E162" i="22"/>
  <c r="F151" i="5"/>
  <c r="C163" i="22"/>
  <c r="D163" i="22"/>
  <c r="P154" i="21" l="1"/>
  <c r="S154" i="21" s="1"/>
  <c r="F121" i="21"/>
  <c r="E121" i="21" s="1"/>
  <c r="G122" i="21" s="1"/>
  <c r="E151" i="5"/>
  <c r="T151" i="5" s="1"/>
  <c r="A156" i="21"/>
  <c r="G157" i="21" s="1"/>
  <c r="B156" i="21"/>
  <c r="C156" i="21" s="1"/>
  <c r="L155" i="21"/>
  <c r="C164" i="22"/>
  <c r="D164" i="22"/>
  <c r="F162" i="22"/>
  <c r="I162" i="22"/>
  <c r="K155" i="21"/>
  <c r="D155" i="21"/>
  <c r="L153" i="5"/>
  <c r="S165" i="22" s="1"/>
  <c r="B165" i="22"/>
  <c r="D153" i="5"/>
  <c r="C154" i="5"/>
  <c r="E163" i="22"/>
  <c r="F152" i="5"/>
  <c r="E152" i="5"/>
  <c r="T152" i="5" s="1"/>
  <c r="G157" i="5"/>
  <c r="G169" i="22" s="1"/>
  <c r="B157" i="5"/>
  <c r="H158" i="5" s="1"/>
  <c r="M156" i="5"/>
  <c r="T168" i="22" s="1"/>
  <c r="F122" i="21" l="1"/>
  <c r="E122" i="21" s="1"/>
  <c r="G123" i="21" s="1"/>
  <c r="L154" i="5"/>
  <c r="S166" i="22" s="1"/>
  <c r="B166" i="22"/>
  <c r="D154" i="5"/>
  <c r="C155" i="5"/>
  <c r="B158" i="5"/>
  <c r="H159" i="5" s="1"/>
  <c r="G158" i="5"/>
  <c r="G170" i="22" s="1"/>
  <c r="M157" i="5"/>
  <c r="T169" i="22" s="1"/>
  <c r="E164" i="22"/>
  <c r="F153" i="5"/>
  <c r="E153" i="5"/>
  <c r="T153" i="5" s="1"/>
  <c r="C165" i="22"/>
  <c r="D165" i="22"/>
  <c r="L156" i="21"/>
  <c r="B157" i="21"/>
  <c r="C157" i="21" s="1"/>
  <c r="A157" i="21"/>
  <c r="G158" i="21" s="1"/>
  <c r="I163" i="22"/>
  <c r="F163" i="22"/>
  <c r="P155" i="21"/>
  <c r="S155" i="21" s="1"/>
  <c r="K156" i="21"/>
  <c r="D156" i="21"/>
  <c r="P156" i="21" l="1"/>
  <c r="S156" i="21" s="1"/>
  <c r="B158" i="21"/>
  <c r="L157" i="21"/>
  <c r="A158" i="21"/>
  <c r="G159" i="21" s="1"/>
  <c r="B167" i="22"/>
  <c r="L155" i="5"/>
  <c r="S167" i="22" s="1"/>
  <c r="D155" i="5"/>
  <c r="C156" i="5"/>
  <c r="F123" i="21"/>
  <c r="E123" i="21" s="1"/>
  <c r="G124" i="21" s="1"/>
  <c r="K157" i="21"/>
  <c r="D157" i="21"/>
  <c r="E165" i="22"/>
  <c r="F154" i="5"/>
  <c r="E154" i="5"/>
  <c r="T154" i="5" s="1"/>
  <c r="F164" i="22"/>
  <c r="I164" i="22"/>
  <c r="G159" i="5"/>
  <c r="G171" i="22" s="1"/>
  <c r="M158" i="5"/>
  <c r="T170" i="22" s="1"/>
  <c r="B159" i="5"/>
  <c r="H160" i="5" s="1"/>
  <c r="D166" i="22"/>
  <c r="C166" i="22"/>
  <c r="P157" i="21" l="1"/>
  <c r="S157" i="21" s="1"/>
  <c r="E166" i="22"/>
  <c r="F155" i="5"/>
  <c r="E155" i="5"/>
  <c r="T155" i="5" s="1"/>
  <c r="B160" i="5"/>
  <c r="H161" i="5" s="1"/>
  <c r="G160" i="5"/>
  <c r="G172" i="22" s="1"/>
  <c r="C167" i="22"/>
  <c r="D167" i="22"/>
  <c r="K158" i="21"/>
  <c r="D158" i="21"/>
  <c r="L156" i="5"/>
  <c r="S168" i="22" s="1"/>
  <c r="B168" i="22"/>
  <c r="D156" i="5"/>
  <c r="C157" i="5"/>
  <c r="F165" i="22"/>
  <c r="I165" i="22"/>
  <c r="B159" i="21"/>
  <c r="C159" i="21" s="1"/>
  <c r="L158" i="21"/>
  <c r="A159" i="21"/>
  <c r="G160" i="21" s="1"/>
  <c r="C158" i="21"/>
  <c r="P158" i="21" l="1"/>
  <c r="S158" i="21" s="1"/>
  <c r="A160" i="21"/>
  <c r="G161" i="21" s="1"/>
  <c r="L159" i="21"/>
  <c r="B160" i="21"/>
  <c r="C160" i="21" s="1"/>
  <c r="D168" i="22"/>
  <c r="C168" i="22"/>
  <c r="G161" i="5"/>
  <c r="G173" i="22" s="1"/>
  <c r="B161" i="5"/>
  <c r="H162" i="5" s="1"/>
  <c r="M160" i="5"/>
  <c r="T172" i="22" s="1"/>
  <c r="K159" i="21"/>
  <c r="D159" i="21"/>
  <c r="L157" i="5"/>
  <c r="S169" i="22" s="1"/>
  <c r="B169" i="22"/>
  <c r="D157" i="5"/>
  <c r="C158" i="5"/>
  <c r="E167" i="22"/>
  <c r="F156" i="5"/>
  <c r="E156" i="5"/>
  <c r="T156" i="5" s="1"/>
  <c r="F124" i="21"/>
  <c r="E124" i="21" s="1"/>
  <c r="G125" i="21" s="1"/>
  <c r="L112" i="21"/>
  <c r="P112" i="21" s="1"/>
  <c r="S112" i="21" s="1"/>
  <c r="F166" i="22"/>
  <c r="I166" i="22"/>
  <c r="C169" i="22" l="1"/>
  <c r="D169" i="22"/>
  <c r="L158" i="5"/>
  <c r="S170" i="22" s="1"/>
  <c r="B170" i="22"/>
  <c r="D158" i="5"/>
  <c r="C159" i="5"/>
  <c r="R117" i="21"/>
  <c r="R116" i="21"/>
  <c r="R121" i="21"/>
  <c r="R118" i="21"/>
  <c r="R115" i="21"/>
  <c r="R113" i="21"/>
  <c r="R120" i="21"/>
  <c r="R114" i="21"/>
  <c r="R122" i="21"/>
  <c r="R119" i="21"/>
  <c r="R123" i="21"/>
  <c r="R112" i="21"/>
  <c r="E168" i="22"/>
  <c r="E157" i="5"/>
  <c r="T157" i="5" s="1"/>
  <c r="F157" i="5"/>
  <c r="P159" i="21"/>
  <c r="S159" i="21" s="1"/>
  <c r="K160" i="21"/>
  <c r="D160" i="21"/>
  <c r="F125" i="21"/>
  <c r="E125" i="21" s="1"/>
  <c r="G126" i="21" s="1"/>
  <c r="F167" i="22"/>
  <c r="I167" i="22"/>
  <c r="B162" i="5"/>
  <c r="H163" i="5" s="1"/>
  <c r="G162" i="5"/>
  <c r="G174" i="22" s="1"/>
  <c r="M161" i="5"/>
  <c r="T173" i="22" s="1"/>
  <c r="B161" i="21"/>
  <c r="C161" i="21" s="1"/>
  <c r="A161" i="21"/>
  <c r="G162" i="21" s="1"/>
  <c r="G163" i="5" l="1"/>
  <c r="G175" i="22" s="1"/>
  <c r="M162" i="5"/>
  <c r="T174" i="22" s="1"/>
  <c r="B163" i="5"/>
  <c r="H164" i="5" s="1"/>
  <c r="B171" i="22"/>
  <c r="L159" i="5"/>
  <c r="S171" i="22" s="1"/>
  <c r="D159" i="5"/>
  <c r="C160" i="5"/>
  <c r="F168" i="22"/>
  <c r="I168" i="22"/>
  <c r="B162" i="21"/>
  <c r="C162" i="21" s="1"/>
  <c r="L161" i="21"/>
  <c r="A162" i="21"/>
  <c r="G163" i="21" s="1"/>
  <c r="E169" i="22"/>
  <c r="F158" i="5"/>
  <c r="E158" i="5"/>
  <c r="T158" i="5" s="1"/>
  <c r="K161" i="21"/>
  <c r="D161" i="21"/>
  <c r="D170" i="22"/>
  <c r="C170" i="22"/>
  <c r="P161" i="21" l="1"/>
  <c r="S161" i="21" s="1"/>
  <c r="L160" i="5"/>
  <c r="S172" i="22" s="1"/>
  <c r="B172" i="22"/>
  <c r="D160" i="5"/>
  <c r="C161" i="5"/>
  <c r="M163" i="5"/>
  <c r="T175" i="22" s="1"/>
  <c r="G164" i="5"/>
  <c r="G176" i="22" s="1"/>
  <c r="B164" i="5"/>
  <c r="H165" i="5" s="1"/>
  <c r="E170" i="22"/>
  <c r="F159" i="5"/>
  <c r="B163" i="21"/>
  <c r="C163" i="21" s="1"/>
  <c r="L162" i="21"/>
  <c r="A163" i="21"/>
  <c r="G164" i="21" s="1"/>
  <c r="F126" i="21"/>
  <c r="E126" i="21" s="1"/>
  <c r="G127" i="21" s="1"/>
  <c r="F169" i="22"/>
  <c r="I169" i="22"/>
  <c r="K162" i="21"/>
  <c r="D162" i="21"/>
  <c r="C171" i="22"/>
  <c r="D171" i="22"/>
  <c r="P162" i="21" l="1"/>
  <c r="S162" i="21" s="1"/>
  <c r="A164" i="21"/>
  <c r="G165" i="21" s="1"/>
  <c r="B164" i="21"/>
  <c r="C164" i="21" s="1"/>
  <c r="L163" i="21"/>
  <c r="M164" i="5"/>
  <c r="T176" i="22" s="1"/>
  <c r="B165" i="5"/>
  <c r="H166" i="5" s="1"/>
  <c r="G165" i="5"/>
  <c r="G177" i="22" s="1"/>
  <c r="M147" i="5"/>
  <c r="E159" i="5"/>
  <c r="L161" i="5"/>
  <c r="S173" i="22" s="1"/>
  <c r="B173" i="22"/>
  <c r="D161" i="5"/>
  <c r="C162" i="5"/>
  <c r="E171" i="22"/>
  <c r="F160" i="5"/>
  <c r="E160" i="5"/>
  <c r="T160" i="5" s="1"/>
  <c r="K163" i="21"/>
  <c r="D163" i="21"/>
  <c r="F170" i="22"/>
  <c r="I170" i="22"/>
  <c r="C172" i="22"/>
  <c r="D172" i="22"/>
  <c r="P163" i="21" l="1"/>
  <c r="S163" i="21" s="1"/>
  <c r="T159" i="22"/>
  <c r="F159" i="22" s="1"/>
  <c r="T147" i="5"/>
  <c r="B166" i="5"/>
  <c r="H167" i="5" s="1"/>
  <c r="M165" i="5"/>
  <c r="T177" i="22" s="1"/>
  <c r="G166" i="5"/>
  <c r="G178" i="22" s="1"/>
  <c r="E172" i="22"/>
  <c r="F161" i="5"/>
  <c r="F127" i="21"/>
  <c r="E127" i="21" s="1"/>
  <c r="G128" i="21" s="1"/>
  <c r="C173" i="22"/>
  <c r="D173" i="22"/>
  <c r="I171" i="22"/>
  <c r="L162" i="5"/>
  <c r="S174" i="22" s="1"/>
  <c r="B174" i="22"/>
  <c r="D162" i="5"/>
  <c r="C163" i="5"/>
  <c r="K164" i="21"/>
  <c r="D164" i="21"/>
  <c r="L164" i="21"/>
  <c r="B165" i="21"/>
  <c r="C165" i="21" s="1"/>
  <c r="A165" i="21"/>
  <c r="G166" i="21" s="1"/>
  <c r="P164" i="21" l="1"/>
  <c r="S164" i="21" s="1"/>
  <c r="L163" i="5"/>
  <c r="S175" i="22" s="1"/>
  <c r="B175" i="22"/>
  <c r="D163" i="5"/>
  <c r="C164" i="5"/>
  <c r="G167" i="5"/>
  <c r="G179" i="22" s="1"/>
  <c r="M166" i="5"/>
  <c r="T178" i="22" s="1"/>
  <c r="B167" i="5"/>
  <c r="H168" i="5" s="1"/>
  <c r="B166" i="21"/>
  <c r="L165" i="21"/>
  <c r="A166" i="21"/>
  <c r="G167" i="21" s="1"/>
  <c r="E173" i="22"/>
  <c r="F162" i="5"/>
  <c r="E162" i="5"/>
  <c r="T162" i="5" s="1"/>
  <c r="D174" i="22"/>
  <c r="C174" i="22"/>
  <c r="E161" i="5"/>
  <c r="T161" i="5" s="1"/>
  <c r="S149" i="5"/>
  <c r="S154" i="5"/>
  <c r="S150" i="5"/>
  <c r="S153" i="5"/>
  <c r="S151" i="5"/>
  <c r="S148" i="5"/>
  <c r="S147" i="5"/>
  <c r="S152" i="5"/>
  <c r="S155" i="5"/>
  <c r="S156" i="5"/>
  <c r="S157" i="5"/>
  <c r="S158" i="5"/>
  <c r="K165" i="21"/>
  <c r="D165" i="21"/>
  <c r="F172" i="22"/>
  <c r="I172" i="22"/>
  <c r="F173" i="22" l="1"/>
  <c r="I173" i="22"/>
  <c r="K166" i="21"/>
  <c r="D166" i="21"/>
  <c r="E174" i="22"/>
  <c r="F163" i="5"/>
  <c r="E163" i="5"/>
  <c r="T163" i="5" s="1"/>
  <c r="M167" i="5"/>
  <c r="T179" i="22" s="1"/>
  <c r="B168" i="5"/>
  <c r="H169" i="5" s="1"/>
  <c r="G168" i="5"/>
  <c r="G180" i="22" s="1"/>
  <c r="L164" i="5"/>
  <c r="S176" i="22" s="1"/>
  <c r="B176" i="22"/>
  <c r="D164" i="5"/>
  <c r="C165" i="5"/>
  <c r="P165" i="21"/>
  <c r="S165" i="21" s="1"/>
  <c r="B167" i="21"/>
  <c r="L166" i="21"/>
  <c r="A167" i="21"/>
  <c r="G168" i="21" s="1"/>
  <c r="F128" i="21"/>
  <c r="E128" i="21" s="1"/>
  <c r="G129" i="21" s="1"/>
  <c r="C175" i="22"/>
  <c r="D175" i="22"/>
  <c r="C166" i="21"/>
  <c r="K167" i="21" l="1"/>
  <c r="D167" i="21"/>
  <c r="C167" i="21"/>
  <c r="L165" i="5"/>
  <c r="S177" i="22" s="1"/>
  <c r="B177" i="22"/>
  <c r="D165" i="5"/>
  <c r="C166" i="5"/>
  <c r="F174" i="22"/>
  <c r="I174" i="22"/>
  <c r="P166" i="21"/>
  <c r="S166" i="21" s="1"/>
  <c r="A168" i="21"/>
  <c r="G169" i="21" s="1"/>
  <c r="B168" i="21"/>
  <c r="L167" i="21"/>
  <c r="D176" i="22"/>
  <c r="C176" i="22"/>
  <c r="B169" i="5"/>
  <c r="H170" i="5" s="1"/>
  <c r="G169" i="5"/>
  <c r="G181" i="22" s="1"/>
  <c r="M168" i="5"/>
  <c r="T180" i="22" s="1"/>
  <c r="F129" i="21"/>
  <c r="E129" i="21" s="1"/>
  <c r="G130" i="21" s="1"/>
  <c r="E175" i="22"/>
  <c r="F164" i="5"/>
  <c r="F130" i="21" l="1"/>
  <c r="E130" i="21" s="1"/>
  <c r="G131" i="21" s="1"/>
  <c r="E164" i="5"/>
  <c r="T164" i="5" s="1"/>
  <c r="B169" i="21"/>
  <c r="C169" i="21" s="1"/>
  <c r="A169" i="21"/>
  <c r="G170" i="21" s="1"/>
  <c r="L168" i="21"/>
  <c r="L166" i="5"/>
  <c r="S178" i="22" s="1"/>
  <c r="B178" i="22"/>
  <c r="D166" i="5"/>
  <c r="C167" i="5"/>
  <c r="P167" i="21"/>
  <c r="S167" i="21" s="1"/>
  <c r="B170" i="5"/>
  <c r="H171" i="5" s="1"/>
  <c r="M169" i="5"/>
  <c r="T181" i="22" s="1"/>
  <c r="G170" i="5"/>
  <c r="G182" i="22" s="1"/>
  <c r="K168" i="21"/>
  <c r="D168" i="21"/>
  <c r="E176" i="22"/>
  <c r="F165" i="5"/>
  <c r="E165" i="5"/>
  <c r="T165" i="5" s="1"/>
  <c r="F175" i="22"/>
  <c r="I175" i="22"/>
  <c r="C168" i="21"/>
  <c r="C177" i="22"/>
  <c r="D177" i="22"/>
  <c r="E177" i="22" l="1"/>
  <c r="F166" i="5"/>
  <c r="E166" i="5"/>
  <c r="T166" i="5" s="1"/>
  <c r="L167" i="5"/>
  <c r="S179" i="22" s="1"/>
  <c r="B179" i="22"/>
  <c r="D167" i="5"/>
  <c r="C168" i="5"/>
  <c r="F176" i="22"/>
  <c r="I176" i="22"/>
  <c r="G171" i="5"/>
  <c r="G183" i="22" s="1"/>
  <c r="M170" i="5"/>
  <c r="T182" i="22" s="1"/>
  <c r="B171" i="5"/>
  <c r="H172" i="5" s="1"/>
  <c r="P168" i="21"/>
  <c r="S168" i="21" s="1"/>
  <c r="D178" i="22"/>
  <c r="C178" i="22"/>
  <c r="B170" i="21"/>
  <c r="C170" i="21" s="1"/>
  <c r="L169" i="21"/>
  <c r="A170" i="21"/>
  <c r="G171" i="21" s="1"/>
  <c r="F131" i="21"/>
  <c r="E131" i="21" s="1"/>
  <c r="G132" i="21" s="1"/>
  <c r="K169" i="21"/>
  <c r="D169" i="21"/>
  <c r="P169" i="21" l="1"/>
  <c r="S169" i="21" s="1"/>
  <c r="B171" i="21"/>
  <c r="C171" i="21" s="1"/>
  <c r="L170" i="21"/>
  <c r="A171" i="21"/>
  <c r="G172" i="21" s="1"/>
  <c r="L168" i="5"/>
  <c r="S180" i="22" s="1"/>
  <c r="B180" i="22"/>
  <c r="D168" i="5"/>
  <c r="C169" i="5"/>
  <c r="F132" i="21"/>
  <c r="E132" i="21" s="1"/>
  <c r="G133" i="21" s="1"/>
  <c r="G172" i="5"/>
  <c r="G184" i="22" s="1"/>
  <c r="B172" i="5"/>
  <c r="H173" i="5" s="1"/>
  <c r="E178" i="22"/>
  <c r="F167" i="5"/>
  <c r="E167" i="5"/>
  <c r="T167" i="5" s="1"/>
  <c r="K170" i="21"/>
  <c r="D170" i="21"/>
  <c r="C179" i="22"/>
  <c r="D179" i="22"/>
  <c r="F177" i="22"/>
  <c r="I177" i="22"/>
  <c r="P170" i="21" l="1"/>
  <c r="S170" i="21" s="1"/>
  <c r="F133" i="21"/>
  <c r="E133" i="21" s="1"/>
  <c r="G134" i="21" s="1"/>
  <c r="C180" i="22"/>
  <c r="D180" i="22"/>
  <c r="A172" i="21"/>
  <c r="G173" i="21" s="1"/>
  <c r="L171" i="21"/>
  <c r="B172" i="21"/>
  <c r="C172" i="21" s="1"/>
  <c r="F178" i="22"/>
  <c r="I178" i="22"/>
  <c r="L169" i="5"/>
  <c r="S181" i="22" s="1"/>
  <c r="B181" i="22"/>
  <c r="D169" i="5"/>
  <c r="C170" i="5"/>
  <c r="K171" i="21"/>
  <c r="D171" i="21"/>
  <c r="E179" i="22"/>
  <c r="F168" i="5"/>
  <c r="E168" i="5"/>
  <c r="T168" i="5" s="1"/>
  <c r="G173" i="5"/>
  <c r="G185" i="22" s="1"/>
  <c r="B173" i="5"/>
  <c r="H174" i="5" s="1"/>
  <c r="M172" i="5"/>
  <c r="T184" i="22" s="1"/>
  <c r="P171" i="21" l="1"/>
  <c r="S171" i="21" s="1"/>
  <c r="B174" i="5"/>
  <c r="H175" i="5" s="1"/>
  <c r="G174" i="5"/>
  <c r="G186" i="22" s="1"/>
  <c r="M173" i="5"/>
  <c r="T185" i="22" s="1"/>
  <c r="E180" i="22"/>
  <c r="F169" i="5"/>
  <c r="E169" i="5"/>
  <c r="T169" i="5" s="1"/>
  <c r="F134" i="21"/>
  <c r="E134" i="21" s="1"/>
  <c r="G135" i="21" s="1"/>
  <c r="L170" i="5"/>
  <c r="S182" i="22" s="1"/>
  <c r="B182" i="22"/>
  <c r="D170" i="5"/>
  <c r="C171" i="5"/>
  <c r="A173" i="21"/>
  <c r="G174" i="21" s="1"/>
  <c r="B173" i="21"/>
  <c r="C181" i="22"/>
  <c r="D181" i="22"/>
  <c r="I179" i="22"/>
  <c r="F179" i="22"/>
  <c r="K172" i="21"/>
  <c r="D172" i="21"/>
  <c r="L171" i="5" l="1"/>
  <c r="S183" i="22" s="1"/>
  <c r="B183" i="22"/>
  <c r="D171" i="5"/>
  <c r="C172" i="5"/>
  <c r="F135" i="21"/>
  <c r="E135" i="21" s="1"/>
  <c r="G136" i="21" s="1"/>
  <c r="E181" i="22"/>
  <c r="F170" i="5"/>
  <c r="E170" i="5"/>
  <c r="T170" i="5" s="1"/>
  <c r="K173" i="21"/>
  <c r="D173" i="21"/>
  <c r="C173" i="21"/>
  <c r="D182" i="22"/>
  <c r="C182" i="22"/>
  <c r="F180" i="22"/>
  <c r="I180" i="22"/>
  <c r="G175" i="5"/>
  <c r="G187" i="22" s="1"/>
  <c r="M174" i="5"/>
  <c r="T186" i="22" s="1"/>
  <c r="B175" i="5"/>
  <c r="H176" i="5" s="1"/>
  <c r="B174" i="21"/>
  <c r="C174" i="21" s="1"/>
  <c r="L173" i="21"/>
  <c r="A174" i="21"/>
  <c r="G175" i="21" s="1"/>
  <c r="B175" i="21" l="1"/>
  <c r="L174" i="21"/>
  <c r="A175" i="21"/>
  <c r="G176" i="21" s="1"/>
  <c r="C183" i="22"/>
  <c r="D183" i="22"/>
  <c r="K174" i="21"/>
  <c r="D174" i="21"/>
  <c r="B176" i="5"/>
  <c r="H177" i="5" s="1"/>
  <c r="G176" i="5"/>
  <c r="G188" i="22" s="1"/>
  <c r="M175" i="5"/>
  <c r="T187" i="22" s="1"/>
  <c r="E182" i="22"/>
  <c r="F171" i="5"/>
  <c r="L172" i="5"/>
  <c r="S184" i="22" s="1"/>
  <c r="B184" i="22"/>
  <c r="D172" i="5"/>
  <c r="C173" i="5"/>
  <c r="P173" i="21"/>
  <c r="S173" i="21" s="1"/>
  <c r="F181" i="22"/>
  <c r="I181" i="22"/>
  <c r="P174" i="21" l="1"/>
  <c r="S174" i="21" s="1"/>
  <c r="D184" i="22"/>
  <c r="C184" i="22"/>
  <c r="F182" i="22"/>
  <c r="I182" i="22"/>
  <c r="L173" i="5"/>
  <c r="S185" i="22" s="1"/>
  <c r="B185" i="22"/>
  <c r="D173" i="5"/>
  <c r="C174" i="5"/>
  <c r="M159" i="5"/>
  <c r="E171" i="5"/>
  <c r="G177" i="5"/>
  <c r="G189" i="22" s="1"/>
  <c r="M176" i="5"/>
  <c r="T188" i="22" s="1"/>
  <c r="B177" i="5"/>
  <c r="H178" i="5" s="1"/>
  <c r="A176" i="21"/>
  <c r="G177" i="21" s="1"/>
  <c r="B176" i="21"/>
  <c r="C176" i="21" s="1"/>
  <c r="L175" i="21"/>
  <c r="E183" i="22"/>
  <c r="F172" i="5"/>
  <c r="E172" i="5"/>
  <c r="T172" i="5" s="1"/>
  <c r="F136" i="21"/>
  <c r="E136" i="21" s="1"/>
  <c r="G137" i="21" s="1"/>
  <c r="L124" i="21"/>
  <c r="P124" i="21" s="1"/>
  <c r="S124" i="21" s="1"/>
  <c r="K175" i="21"/>
  <c r="D175" i="21"/>
  <c r="C175" i="21"/>
  <c r="P175" i="21" l="1"/>
  <c r="S175" i="21" s="1"/>
  <c r="E184" i="22"/>
  <c r="F173" i="5"/>
  <c r="E173" i="5"/>
  <c r="T173" i="5" s="1"/>
  <c r="I183" i="22"/>
  <c r="C185" i="22"/>
  <c r="D185" i="22"/>
  <c r="T171" i="22"/>
  <c r="F171" i="22" s="1"/>
  <c r="T159" i="5"/>
  <c r="R135" i="21"/>
  <c r="R129" i="21"/>
  <c r="R125" i="21"/>
  <c r="R134" i="21"/>
  <c r="R131" i="21"/>
  <c r="R132" i="21"/>
  <c r="R130" i="21"/>
  <c r="R124" i="21"/>
  <c r="R128" i="21"/>
  <c r="R126" i="21"/>
  <c r="R133" i="21"/>
  <c r="R127" i="21"/>
  <c r="B178" i="5"/>
  <c r="H179" i="5" s="1"/>
  <c r="M177" i="5"/>
  <c r="T189" i="22" s="1"/>
  <c r="G178" i="5"/>
  <c r="G190" i="22" s="1"/>
  <c r="F137" i="21"/>
  <c r="E137" i="21" s="1"/>
  <c r="G138" i="21" s="1"/>
  <c r="K176" i="21"/>
  <c r="D176" i="21"/>
  <c r="B177" i="21"/>
  <c r="C177" i="21" s="1"/>
  <c r="A177" i="21"/>
  <c r="G178" i="21" s="1"/>
  <c r="L176" i="21"/>
  <c r="L174" i="5"/>
  <c r="S186" i="22" s="1"/>
  <c r="B186" i="22"/>
  <c r="D174" i="5"/>
  <c r="C175" i="5"/>
  <c r="F138" i="21" l="1"/>
  <c r="E138" i="21" s="1"/>
  <c r="G139" i="21" s="1"/>
  <c r="P176" i="21"/>
  <c r="S176" i="21" s="1"/>
  <c r="S165" i="5"/>
  <c r="S160" i="5"/>
  <c r="S164" i="5"/>
  <c r="S161" i="5"/>
  <c r="S162" i="5"/>
  <c r="S166" i="5"/>
  <c r="S159" i="5"/>
  <c r="S163" i="5"/>
  <c r="S167" i="5"/>
  <c r="S168" i="5"/>
  <c r="S169" i="5"/>
  <c r="S170" i="5"/>
  <c r="B178" i="21"/>
  <c r="C178" i="21" s="1"/>
  <c r="L177" i="21"/>
  <c r="A178" i="21"/>
  <c r="G179" i="21" s="1"/>
  <c r="E185" i="22"/>
  <c r="F174" i="5"/>
  <c r="E174" i="5"/>
  <c r="T174" i="5" s="1"/>
  <c r="D186" i="22"/>
  <c r="C186" i="22"/>
  <c r="D177" i="21"/>
  <c r="K177" i="21"/>
  <c r="G179" i="5"/>
  <c r="G191" i="22" s="1"/>
  <c r="M178" i="5"/>
  <c r="T190" i="22" s="1"/>
  <c r="B179" i="5"/>
  <c r="H180" i="5" s="1"/>
  <c r="F184" i="22"/>
  <c r="I184" i="22"/>
  <c r="L175" i="5"/>
  <c r="S187" i="22" s="1"/>
  <c r="B187" i="22"/>
  <c r="D175" i="5"/>
  <c r="C176" i="5"/>
  <c r="C187" i="22" l="1"/>
  <c r="D187" i="22"/>
  <c r="M179" i="5"/>
  <c r="T191" i="22" s="1"/>
  <c r="B180" i="5"/>
  <c r="H181" i="5" s="1"/>
  <c r="G180" i="5"/>
  <c r="G192" i="22" s="1"/>
  <c r="P177" i="21"/>
  <c r="S177" i="21" s="1"/>
  <c r="E186" i="22"/>
  <c r="F175" i="5"/>
  <c r="E175" i="5"/>
  <c r="T175" i="5" s="1"/>
  <c r="C179" i="21"/>
  <c r="A179" i="21"/>
  <c r="G180" i="21" s="1"/>
  <c r="B179" i="21"/>
  <c r="L178" i="21"/>
  <c r="L176" i="5"/>
  <c r="S188" i="22" s="1"/>
  <c r="B188" i="22"/>
  <c r="D176" i="5"/>
  <c r="C177" i="5"/>
  <c r="F185" i="22"/>
  <c r="I185" i="22"/>
  <c r="K178" i="21"/>
  <c r="D178" i="21"/>
  <c r="E187" i="22" l="1"/>
  <c r="F176" i="5"/>
  <c r="E176" i="5"/>
  <c r="T176" i="5" s="1"/>
  <c r="P178" i="21"/>
  <c r="S178" i="21" s="1"/>
  <c r="K179" i="21"/>
  <c r="D179" i="21"/>
  <c r="M180" i="5"/>
  <c r="T192" i="22" s="1"/>
  <c r="B181" i="5"/>
  <c r="H182" i="5" s="1"/>
  <c r="G181" i="5"/>
  <c r="G193" i="22" s="1"/>
  <c r="L177" i="5"/>
  <c r="S189" i="22" s="1"/>
  <c r="B189" i="22"/>
  <c r="D177" i="5"/>
  <c r="C178" i="5"/>
  <c r="F186" i="22"/>
  <c r="I186" i="22"/>
  <c r="C188" i="22"/>
  <c r="D188" i="22"/>
  <c r="L179" i="21"/>
  <c r="B180" i="21"/>
  <c r="C180" i="21" s="1"/>
  <c r="A180" i="21"/>
  <c r="G181" i="21" s="1"/>
  <c r="F139" i="21"/>
  <c r="E139" i="21" s="1"/>
  <c r="G140" i="21" s="1"/>
  <c r="D180" i="21" l="1"/>
  <c r="K180" i="21"/>
  <c r="L178" i="5"/>
  <c r="S190" i="22" s="1"/>
  <c r="B190" i="22"/>
  <c r="D178" i="5"/>
  <c r="C179" i="5"/>
  <c r="E188" i="22"/>
  <c r="F177" i="5"/>
  <c r="E177" i="5"/>
  <c r="T177" i="5" s="1"/>
  <c r="L180" i="21"/>
  <c r="A181" i="21"/>
  <c r="G182" i="21" s="1"/>
  <c r="B181" i="21"/>
  <c r="C189" i="22"/>
  <c r="D189" i="22"/>
  <c r="B182" i="5"/>
  <c r="H183" i="5" s="1"/>
  <c r="M181" i="5"/>
  <c r="T193" i="22" s="1"/>
  <c r="G182" i="5"/>
  <c r="G194" i="22" s="1"/>
  <c r="P179" i="21"/>
  <c r="S179" i="21" s="1"/>
  <c r="I187" i="22"/>
  <c r="F187" i="22"/>
  <c r="E189" i="22" l="1"/>
  <c r="F178" i="5"/>
  <c r="E178" i="5"/>
  <c r="T178" i="5" s="1"/>
  <c r="L179" i="5"/>
  <c r="S191" i="22" s="1"/>
  <c r="B191" i="22"/>
  <c r="D179" i="5"/>
  <c r="C180" i="5"/>
  <c r="P180" i="21"/>
  <c r="S180" i="21" s="1"/>
  <c r="D181" i="21"/>
  <c r="K181" i="21"/>
  <c r="F188" i="22"/>
  <c r="I188" i="22"/>
  <c r="F140" i="21"/>
  <c r="E140" i="21" s="1"/>
  <c r="G141" i="21" s="1"/>
  <c r="G183" i="5"/>
  <c r="G195" i="22" s="1"/>
  <c r="M182" i="5"/>
  <c r="T194" i="22" s="1"/>
  <c r="B183" i="5"/>
  <c r="H184" i="5" s="1"/>
  <c r="C181" i="21"/>
  <c r="B182" i="21"/>
  <c r="C182" i="21" s="1"/>
  <c r="L181" i="21"/>
  <c r="A182" i="21"/>
  <c r="G183" i="21" s="1"/>
  <c r="D190" i="22"/>
  <c r="C190" i="22"/>
  <c r="A183" i="21" l="1"/>
  <c r="G184" i="21" s="1"/>
  <c r="L182" i="21"/>
  <c r="B183" i="21"/>
  <c r="G184" i="5"/>
  <c r="G196" i="22" s="1"/>
  <c r="B184" i="5"/>
  <c r="H185" i="5" s="1"/>
  <c r="F141" i="21"/>
  <c r="E141" i="21" s="1"/>
  <c r="G142" i="21" s="1"/>
  <c r="L180" i="5"/>
  <c r="S192" i="22" s="1"/>
  <c r="B192" i="22"/>
  <c r="D180" i="5"/>
  <c r="C181" i="5"/>
  <c r="E190" i="22"/>
  <c r="F179" i="5"/>
  <c r="E179" i="5"/>
  <c r="T179" i="5" s="1"/>
  <c r="K182" i="21"/>
  <c r="D182" i="21"/>
  <c r="P181" i="21"/>
  <c r="S181" i="21" s="1"/>
  <c r="C191" i="22"/>
  <c r="D191" i="22"/>
  <c r="F189" i="22"/>
  <c r="I189" i="22"/>
  <c r="P182" i="21" l="1"/>
  <c r="S182" i="21" s="1"/>
  <c r="D183" i="21"/>
  <c r="K183" i="21"/>
  <c r="C183" i="21"/>
  <c r="F190" i="22"/>
  <c r="I190" i="22"/>
  <c r="D192" i="22"/>
  <c r="C192" i="22"/>
  <c r="B185" i="5"/>
  <c r="H186" i="5" s="1"/>
  <c r="M184" i="5"/>
  <c r="T196" i="22" s="1"/>
  <c r="G185" i="5"/>
  <c r="G197" i="22" s="1"/>
  <c r="L181" i="5"/>
  <c r="S193" i="22" s="1"/>
  <c r="B193" i="22"/>
  <c r="D181" i="5"/>
  <c r="C182" i="5"/>
  <c r="F142" i="21"/>
  <c r="E142" i="21" s="1"/>
  <c r="G143" i="21" s="1"/>
  <c r="E191" i="22"/>
  <c r="F180" i="5"/>
  <c r="E180" i="5"/>
  <c r="T180" i="5" s="1"/>
  <c r="L183" i="21"/>
  <c r="B184" i="21"/>
  <c r="C184" i="21" s="1"/>
  <c r="A184" i="21"/>
  <c r="G185" i="21" s="1"/>
  <c r="F191" i="22" l="1"/>
  <c r="I191" i="22"/>
  <c r="B186" i="5"/>
  <c r="H187" i="5" s="1"/>
  <c r="G186" i="5"/>
  <c r="G198" i="22" s="1"/>
  <c r="M185" i="5"/>
  <c r="T197" i="22" s="1"/>
  <c r="P183" i="21"/>
  <c r="S183" i="21" s="1"/>
  <c r="A185" i="21"/>
  <c r="G186" i="21" s="1"/>
  <c r="B185" i="21"/>
  <c r="C185" i="21" s="1"/>
  <c r="D184" i="21"/>
  <c r="K184" i="21"/>
  <c r="F143" i="21"/>
  <c r="E143" i="21" s="1"/>
  <c r="G144" i="21" s="1"/>
  <c r="C193" i="22"/>
  <c r="D193" i="22"/>
  <c r="E192" i="22"/>
  <c r="F181" i="5"/>
  <c r="E181" i="5"/>
  <c r="T181" i="5" s="1"/>
  <c r="L182" i="5"/>
  <c r="S194" i="22" s="1"/>
  <c r="B194" i="22"/>
  <c r="D182" i="5"/>
  <c r="C183" i="5"/>
  <c r="D194" i="22" l="1"/>
  <c r="C194" i="22"/>
  <c r="F144" i="21"/>
  <c r="E144" i="21" s="1"/>
  <c r="G145" i="21" s="1"/>
  <c r="G187" i="5"/>
  <c r="G199" i="22" s="1"/>
  <c r="M186" i="5"/>
  <c r="T198" i="22" s="1"/>
  <c r="B187" i="5"/>
  <c r="H188" i="5" s="1"/>
  <c r="F192" i="22"/>
  <c r="I192" i="22"/>
  <c r="L185" i="21"/>
  <c r="A186" i="21"/>
  <c r="G187" i="21" s="1"/>
  <c r="B186" i="21"/>
  <c r="L183" i="5"/>
  <c r="S195" i="22" s="1"/>
  <c r="B195" i="22"/>
  <c r="D183" i="5"/>
  <c r="C184" i="5"/>
  <c r="E193" i="22"/>
  <c r="F182" i="5"/>
  <c r="E182" i="5"/>
  <c r="T182" i="5" s="1"/>
  <c r="K185" i="21"/>
  <c r="D185" i="21"/>
  <c r="P185" i="21" l="1"/>
  <c r="S185" i="21" s="1"/>
  <c r="C195" i="22"/>
  <c r="D195" i="22"/>
  <c r="F145" i="21"/>
  <c r="E145" i="21" s="1"/>
  <c r="G146" i="21" s="1"/>
  <c r="L184" i="5"/>
  <c r="S196" i="22" s="1"/>
  <c r="B196" i="22"/>
  <c r="D184" i="5"/>
  <c r="C185" i="5"/>
  <c r="K186" i="21"/>
  <c r="D186" i="21"/>
  <c r="C186" i="21"/>
  <c r="G188" i="5"/>
  <c r="G200" i="22" s="1"/>
  <c r="B188" i="5"/>
  <c r="H189" i="5" s="1"/>
  <c r="M187" i="5"/>
  <c r="T199" i="22" s="1"/>
  <c r="E194" i="22"/>
  <c r="F183" i="5"/>
  <c r="F193" i="22"/>
  <c r="I193" i="22"/>
  <c r="B187" i="21"/>
  <c r="C187" i="21" s="1"/>
  <c r="L186" i="21"/>
  <c r="A187" i="21"/>
  <c r="G188" i="21" s="1"/>
  <c r="F146" i="21" l="1"/>
  <c r="E146" i="21" s="1"/>
  <c r="G147" i="21" s="1"/>
  <c r="M171" i="5"/>
  <c r="E183" i="5"/>
  <c r="G189" i="5"/>
  <c r="G201" i="22" s="1"/>
  <c r="B189" i="5"/>
  <c r="H190" i="5" s="1"/>
  <c r="M188" i="5"/>
  <c r="T200" i="22" s="1"/>
  <c r="P186" i="21"/>
  <c r="S186" i="21" s="1"/>
  <c r="C196" i="22"/>
  <c r="D196" i="22"/>
  <c r="F194" i="22"/>
  <c r="I194" i="22"/>
  <c r="L185" i="5"/>
  <c r="S197" i="22" s="1"/>
  <c r="B197" i="22"/>
  <c r="D185" i="5"/>
  <c r="C186" i="5"/>
  <c r="B188" i="21"/>
  <c r="A188" i="21"/>
  <c r="G189" i="21" s="1"/>
  <c r="L187" i="21"/>
  <c r="K187" i="21"/>
  <c r="D187" i="21"/>
  <c r="E195" i="22"/>
  <c r="F184" i="5"/>
  <c r="E184" i="5"/>
  <c r="T184" i="5" s="1"/>
  <c r="P187" i="21" l="1"/>
  <c r="S187" i="21" s="1"/>
  <c r="B198" i="22"/>
  <c r="L186" i="5"/>
  <c r="S198" i="22" s="1"/>
  <c r="D186" i="5"/>
  <c r="C187" i="5"/>
  <c r="B190" i="5"/>
  <c r="H191" i="5" s="1"/>
  <c r="G190" i="5"/>
  <c r="G202" i="22" s="1"/>
  <c r="M189" i="5"/>
  <c r="T201" i="22" s="1"/>
  <c r="T183" i="22"/>
  <c r="F183" i="22" s="1"/>
  <c r="T171" i="5"/>
  <c r="I195" i="22"/>
  <c r="F147" i="21"/>
  <c r="E147" i="21" s="1"/>
  <c r="G148" i="21" s="1"/>
  <c r="B189" i="21"/>
  <c r="A189" i="21"/>
  <c r="G190" i="21" s="1"/>
  <c r="L188" i="21"/>
  <c r="E196" i="22"/>
  <c r="F185" i="5"/>
  <c r="K188" i="21"/>
  <c r="D188" i="21"/>
  <c r="C188" i="21"/>
  <c r="C197" i="22"/>
  <c r="D197" i="22"/>
  <c r="P188" i="21" l="1"/>
  <c r="S188" i="21" s="1"/>
  <c r="K189" i="21"/>
  <c r="D189" i="21"/>
  <c r="L187" i="5"/>
  <c r="S199" i="22" s="1"/>
  <c r="B199" i="22"/>
  <c r="D187" i="5"/>
  <c r="C188" i="5"/>
  <c r="E185" i="5"/>
  <c r="T185" i="5" s="1"/>
  <c r="C189" i="21"/>
  <c r="G191" i="5"/>
  <c r="G203" i="22" s="1"/>
  <c r="M190" i="5"/>
  <c r="T202" i="22" s="1"/>
  <c r="B191" i="5"/>
  <c r="H192" i="5" s="1"/>
  <c r="F196" i="22"/>
  <c r="I196" i="22"/>
  <c r="S177" i="5"/>
  <c r="S172" i="5"/>
  <c r="S176" i="5"/>
  <c r="S173" i="5"/>
  <c r="S174" i="5"/>
  <c r="S171" i="5"/>
  <c r="S178" i="5"/>
  <c r="S175" i="5"/>
  <c r="S179" i="5"/>
  <c r="S180" i="5"/>
  <c r="S181" i="5"/>
  <c r="S182" i="5"/>
  <c r="E197" i="22"/>
  <c r="F186" i="5"/>
  <c r="E186" i="5"/>
  <c r="T186" i="5" s="1"/>
  <c r="B190" i="21"/>
  <c r="A190" i="21"/>
  <c r="G191" i="21" s="1"/>
  <c r="L189" i="21"/>
  <c r="D198" i="22"/>
  <c r="C198" i="22"/>
  <c r="E198" i="22" l="1"/>
  <c r="F187" i="5"/>
  <c r="G192" i="5"/>
  <c r="G204" i="22" s="1"/>
  <c r="B192" i="5"/>
  <c r="H193" i="5" s="1"/>
  <c r="M191" i="5"/>
  <c r="T203" i="22" s="1"/>
  <c r="L188" i="5"/>
  <c r="S200" i="22" s="1"/>
  <c r="B200" i="22"/>
  <c r="D188" i="5"/>
  <c r="C189" i="5"/>
  <c r="P189" i="21"/>
  <c r="S189" i="21" s="1"/>
  <c r="B191" i="21"/>
  <c r="C191" i="21" s="1"/>
  <c r="A191" i="21"/>
  <c r="G192" i="21" s="1"/>
  <c r="L190" i="21"/>
  <c r="C199" i="22"/>
  <c r="D199" i="22"/>
  <c r="K190" i="21"/>
  <c r="D190" i="21"/>
  <c r="C190" i="21"/>
  <c r="F197" i="22"/>
  <c r="I197" i="22"/>
  <c r="F148" i="21"/>
  <c r="E148" i="21" s="1"/>
  <c r="L136" i="21"/>
  <c r="P136" i="21" s="1"/>
  <c r="S136" i="21" s="1"/>
  <c r="P190" i="21" l="1"/>
  <c r="S190" i="21" s="1"/>
  <c r="F149" i="21"/>
  <c r="E149" i="21" s="1"/>
  <c r="R143" i="21"/>
  <c r="R142" i="21"/>
  <c r="R140" i="21"/>
  <c r="R146" i="21"/>
  <c r="R138" i="21"/>
  <c r="R141" i="21"/>
  <c r="R139" i="21"/>
  <c r="R137" i="21"/>
  <c r="R136" i="21"/>
  <c r="R147" i="21"/>
  <c r="R144" i="21"/>
  <c r="R145" i="21"/>
  <c r="A192" i="21"/>
  <c r="G193" i="21" s="1"/>
  <c r="L191" i="21"/>
  <c r="B192" i="21"/>
  <c r="D200" i="22"/>
  <c r="C200" i="22"/>
  <c r="B193" i="5"/>
  <c r="H194" i="5" s="1"/>
  <c r="G193" i="5"/>
  <c r="G205" i="22" s="1"/>
  <c r="M192" i="5"/>
  <c r="T204" i="22" s="1"/>
  <c r="E187" i="5"/>
  <c r="T187" i="5" s="1"/>
  <c r="K191" i="21"/>
  <c r="D191" i="21"/>
  <c r="E199" i="22"/>
  <c r="F188" i="5"/>
  <c r="E188" i="5"/>
  <c r="T188" i="5" s="1"/>
  <c r="L189" i="5"/>
  <c r="S201" i="22" s="1"/>
  <c r="B201" i="22"/>
  <c r="D189" i="5"/>
  <c r="C190" i="5"/>
  <c r="F198" i="22"/>
  <c r="I198" i="22"/>
  <c r="P191" i="21" l="1"/>
  <c r="S191" i="21" s="1"/>
  <c r="F150" i="21"/>
  <c r="E150" i="21" s="1"/>
  <c r="C201" i="22"/>
  <c r="D201" i="22"/>
  <c r="E200" i="22"/>
  <c r="F189" i="5"/>
  <c r="E189" i="5"/>
  <c r="T189" i="5" s="1"/>
  <c r="K192" i="21"/>
  <c r="D192" i="21"/>
  <c r="C192" i="21"/>
  <c r="F199" i="22"/>
  <c r="I199" i="22"/>
  <c r="B194" i="5"/>
  <c r="H195" i="5" s="1"/>
  <c r="M193" i="5"/>
  <c r="T205" i="22" s="1"/>
  <c r="G194" i="5"/>
  <c r="G206" i="22" s="1"/>
  <c r="B202" i="22"/>
  <c r="L190" i="5"/>
  <c r="S202" i="22" s="1"/>
  <c r="D190" i="5"/>
  <c r="C191" i="5"/>
  <c r="B193" i="21"/>
  <c r="C193" i="21" s="1"/>
  <c r="L192" i="21"/>
  <c r="A193" i="21"/>
  <c r="G194" i="21" s="1"/>
  <c r="L193" i="21" l="1"/>
  <c r="B194" i="21"/>
  <c r="C194" i="21" s="1"/>
  <c r="A194" i="21"/>
  <c r="G195" i="21" s="1"/>
  <c r="K193" i="21"/>
  <c r="D193" i="21"/>
  <c r="D202" i="22"/>
  <c r="C202" i="22"/>
  <c r="P192" i="21"/>
  <c r="S192" i="21" s="1"/>
  <c r="E201" i="22"/>
  <c r="F190" i="5"/>
  <c r="E190" i="5"/>
  <c r="T190" i="5" s="1"/>
  <c r="L191" i="5"/>
  <c r="S203" i="22" s="1"/>
  <c r="B203" i="22"/>
  <c r="D191" i="5"/>
  <c r="C192" i="5"/>
  <c r="G195" i="5"/>
  <c r="G207" i="22" s="1"/>
  <c r="M194" i="5"/>
  <c r="T206" i="22" s="1"/>
  <c r="B195" i="5"/>
  <c r="H196" i="5" s="1"/>
  <c r="F200" i="22"/>
  <c r="I200" i="22"/>
  <c r="P193" i="21" l="1"/>
  <c r="S193" i="21" s="1"/>
  <c r="B204" i="22"/>
  <c r="L192" i="5"/>
  <c r="S204" i="22" s="1"/>
  <c r="D192" i="5"/>
  <c r="C193" i="5"/>
  <c r="E202" i="22"/>
  <c r="F191" i="5"/>
  <c r="E191" i="5"/>
  <c r="T191" i="5" s="1"/>
  <c r="K194" i="21"/>
  <c r="D194" i="21"/>
  <c r="B196" i="5"/>
  <c r="H197" i="5" s="1"/>
  <c r="G196" i="5"/>
  <c r="G208" i="22" s="1"/>
  <c r="B195" i="21"/>
  <c r="C195" i="21" s="1"/>
  <c r="L194" i="21"/>
  <c r="A195" i="21"/>
  <c r="G196" i="21" s="1"/>
  <c r="C203" i="22"/>
  <c r="D203" i="22"/>
  <c r="F201" i="22"/>
  <c r="I201" i="22"/>
  <c r="F151" i="21"/>
  <c r="E151" i="21" s="1"/>
  <c r="E203" i="22" l="1"/>
  <c r="F192" i="5"/>
  <c r="E192" i="5"/>
  <c r="T192" i="5" s="1"/>
  <c r="P194" i="21"/>
  <c r="S194" i="21" s="1"/>
  <c r="F202" i="22"/>
  <c r="I202" i="22"/>
  <c r="C204" i="22"/>
  <c r="D204" i="22"/>
  <c r="B196" i="21"/>
  <c r="A196" i="21"/>
  <c r="G197" i="21" s="1"/>
  <c r="L195" i="21"/>
  <c r="M196" i="5"/>
  <c r="T208" i="22" s="1"/>
  <c r="G197" i="5"/>
  <c r="G209" i="22" s="1"/>
  <c r="B197" i="5"/>
  <c r="H198" i="5" s="1"/>
  <c r="K195" i="21"/>
  <c r="D195" i="21"/>
  <c r="L193" i="5"/>
  <c r="S205" i="22" s="1"/>
  <c r="B205" i="22"/>
  <c r="D193" i="5"/>
  <c r="C194" i="5"/>
  <c r="P195" i="21" l="1"/>
  <c r="S195" i="21" s="1"/>
  <c r="K196" i="21"/>
  <c r="D196" i="21"/>
  <c r="F152" i="21"/>
  <c r="E152" i="21" s="1"/>
  <c r="L194" i="5"/>
  <c r="S206" i="22" s="1"/>
  <c r="B206" i="22"/>
  <c r="D194" i="5"/>
  <c r="C195" i="5"/>
  <c r="B198" i="5"/>
  <c r="H199" i="5" s="1"/>
  <c r="M197" i="5"/>
  <c r="T209" i="22" s="1"/>
  <c r="G198" i="5"/>
  <c r="G210" i="22" s="1"/>
  <c r="C196" i="21"/>
  <c r="E204" i="22"/>
  <c r="F193" i="5"/>
  <c r="E193" i="5"/>
  <c r="T193" i="5" s="1"/>
  <c r="C205" i="22"/>
  <c r="D205" i="22"/>
  <c r="B197" i="21"/>
  <c r="A197" i="21"/>
  <c r="G198" i="21" s="1"/>
  <c r="I203" i="22"/>
  <c r="F203" i="22"/>
  <c r="F204" i="22" l="1"/>
  <c r="I204" i="22"/>
  <c r="L195" i="5"/>
  <c r="S207" i="22" s="1"/>
  <c r="B207" i="22"/>
  <c r="D195" i="5"/>
  <c r="C196" i="5"/>
  <c r="B198" i="21"/>
  <c r="A198" i="21"/>
  <c r="G199" i="21" s="1"/>
  <c r="L197" i="21"/>
  <c r="G199" i="5"/>
  <c r="G211" i="22" s="1"/>
  <c r="M198" i="5"/>
  <c r="T210" i="22" s="1"/>
  <c r="B199" i="5"/>
  <c r="H200" i="5" s="1"/>
  <c r="D206" i="22"/>
  <c r="C206" i="22"/>
  <c r="K197" i="21"/>
  <c r="D197" i="21"/>
  <c r="E205" i="22"/>
  <c r="E194" i="5"/>
  <c r="T194" i="5" s="1"/>
  <c r="F194" i="5"/>
  <c r="C197" i="21"/>
  <c r="F153" i="21"/>
  <c r="E153" i="21" s="1"/>
  <c r="P197" i="21" l="1"/>
  <c r="S197" i="21" s="1"/>
  <c r="L196" i="5"/>
  <c r="S208" i="22" s="1"/>
  <c r="B208" i="22"/>
  <c r="D196" i="5"/>
  <c r="C197" i="5"/>
  <c r="K198" i="21"/>
  <c r="D198" i="21"/>
  <c r="F205" i="22"/>
  <c r="I205" i="22"/>
  <c r="B200" i="5"/>
  <c r="H201" i="5" s="1"/>
  <c r="G200" i="5"/>
  <c r="G212" i="22" s="1"/>
  <c r="M199" i="5"/>
  <c r="T211" i="22" s="1"/>
  <c r="C198" i="21"/>
  <c r="F154" i="21"/>
  <c r="E154" i="21" s="1"/>
  <c r="E206" i="22"/>
  <c r="F195" i="5"/>
  <c r="B199" i="21"/>
  <c r="C199" i="21" s="1"/>
  <c r="A199" i="21"/>
  <c r="G200" i="21" s="1"/>
  <c r="L198" i="21"/>
  <c r="C207" i="22"/>
  <c r="D207" i="22"/>
  <c r="F155" i="21" l="1"/>
  <c r="E155" i="21" s="1"/>
  <c r="P198" i="21"/>
  <c r="S198" i="21" s="1"/>
  <c r="A200" i="21"/>
  <c r="G201" i="21" s="1"/>
  <c r="L199" i="21"/>
  <c r="B200" i="21"/>
  <c r="M183" i="5"/>
  <c r="E195" i="5"/>
  <c r="K199" i="21"/>
  <c r="D199" i="21"/>
  <c r="E207" i="22"/>
  <c r="F196" i="5"/>
  <c r="E196" i="5"/>
  <c r="T196" i="5" s="1"/>
  <c r="L197" i="5"/>
  <c r="S209" i="22" s="1"/>
  <c r="B209" i="22"/>
  <c r="D197" i="5"/>
  <c r="C198" i="5"/>
  <c r="F206" i="22"/>
  <c r="I206" i="22"/>
  <c r="M200" i="5"/>
  <c r="T212" i="22" s="1"/>
  <c r="G201" i="5"/>
  <c r="G213" i="22" s="1"/>
  <c r="B201" i="5"/>
  <c r="H202" i="5" s="1"/>
  <c r="D208" i="22"/>
  <c r="C208" i="22"/>
  <c r="F156" i="21" l="1"/>
  <c r="E156" i="21" s="1"/>
  <c r="B201" i="21"/>
  <c r="C201" i="21" s="1"/>
  <c r="L200" i="21"/>
  <c r="A201" i="21"/>
  <c r="G202" i="21" s="1"/>
  <c r="L198" i="5"/>
  <c r="S210" i="22" s="1"/>
  <c r="B210" i="22"/>
  <c r="D198" i="5"/>
  <c r="C199" i="5"/>
  <c r="I207" i="22"/>
  <c r="B202" i="5"/>
  <c r="H203" i="5" s="1"/>
  <c r="G202" i="5"/>
  <c r="G214" i="22" s="1"/>
  <c r="M201" i="5"/>
  <c r="T213" i="22" s="1"/>
  <c r="C209" i="22"/>
  <c r="D209" i="22"/>
  <c r="T195" i="22"/>
  <c r="F195" i="22" s="1"/>
  <c r="T183" i="5"/>
  <c r="E208" i="22"/>
  <c r="F197" i="5"/>
  <c r="P199" i="21"/>
  <c r="S199" i="21" s="1"/>
  <c r="K200" i="21"/>
  <c r="D200" i="21"/>
  <c r="C200" i="21"/>
  <c r="P200" i="21" l="1"/>
  <c r="S200" i="21" s="1"/>
  <c r="F157" i="21"/>
  <c r="E157" i="21" s="1"/>
  <c r="D210" i="22"/>
  <c r="C210" i="22"/>
  <c r="E209" i="22"/>
  <c r="E198" i="5"/>
  <c r="T198" i="5" s="1"/>
  <c r="F198" i="5"/>
  <c r="G203" i="5"/>
  <c r="G215" i="22" s="1"/>
  <c r="M202" i="5"/>
  <c r="T214" i="22" s="1"/>
  <c r="B203" i="5"/>
  <c r="H204" i="5" s="1"/>
  <c r="L199" i="5"/>
  <c r="S211" i="22" s="1"/>
  <c r="B211" i="22"/>
  <c r="D199" i="5"/>
  <c r="C200" i="5"/>
  <c r="L201" i="21"/>
  <c r="B202" i="21"/>
  <c r="C202" i="21" s="1"/>
  <c r="A202" i="21"/>
  <c r="G203" i="21" s="1"/>
  <c r="K201" i="21"/>
  <c r="D201" i="21"/>
  <c r="F208" i="22"/>
  <c r="I208" i="22"/>
  <c r="E197" i="5"/>
  <c r="T197" i="5" s="1"/>
  <c r="S189" i="5"/>
  <c r="S183" i="5"/>
  <c r="S187" i="5"/>
  <c r="S185" i="5"/>
  <c r="S190" i="5"/>
  <c r="S186" i="5"/>
  <c r="S184" i="5"/>
  <c r="S188" i="5"/>
  <c r="S191" i="5"/>
  <c r="S192" i="5"/>
  <c r="S193" i="5"/>
  <c r="S194" i="5"/>
  <c r="E210" i="22" l="1"/>
  <c r="F199" i="5"/>
  <c r="B203" i="21"/>
  <c r="L202" i="21"/>
  <c r="A203" i="21"/>
  <c r="G204" i="21" s="1"/>
  <c r="C211" i="22"/>
  <c r="D211" i="22"/>
  <c r="F158" i="21"/>
  <c r="E158" i="21" s="1"/>
  <c r="K202" i="21"/>
  <c r="D202" i="21"/>
  <c r="F209" i="22"/>
  <c r="I209" i="22"/>
  <c r="P201" i="21"/>
  <c r="S201" i="21" s="1"/>
  <c r="L200" i="5"/>
  <c r="S212" i="22" s="1"/>
  <c r="B212" i="22"/>
  <c r="D200" i="5"/>
  <c r="C201" i="5"/>
  <c r="G204" i="5"/>
  <c r="G216" i="22" s="1"/>
  <c r="B204" i="5"/>
  <c r="H205" i="5" s="1"/>
  <c r="M203" i="5"/>
  <c r="T215" i="22" s="1"/>
  <c r="P202" i="21" l="1"/>
  <c r="S202" i="21" s="1"/>
  <c r="C212" i="22"/>
  <c r="D212" i="22"/>
  <c r="K203" i="21"/>
  <c r="D203" i="21"/>
  <c r="E211" i="22"/>
  <c r="F200" i="5"/>
  <c r="E200" i="5"/>
  <c r="T200" i="5" s="1"/>
  <c r="E199" i="5"/>
  <c r="T199" i="5" s="1"/>
  <c r="G205" i="5"/>
  <c r="G217" i="22" s="1"/>
  <c r="B205" i="5"/>
  <c r="H206" i="5" s="1"/>
  <c r="M204" i="5"/>
  <c r="T216" i="22" s="1"/>
  <c r="L201" i="5"/>
  <c r="S213" i="22" s="1"/>
  <c r="B213" i="22"/>
  <c r="D201" i="5"/>
  <c r="C202" i="5"/>
  <c r="F159" i="21"/>
  <c r="E159" i="21" s="1"/>
  <c r="B204" i="21"/>
  <c r="A204" i="21"/>
  <c r="G205" i="21" s="1"/>
  <c r="L203" i="21"/>
  <c r="C203" i="21"/>
  <c r="F210" i="22"/>
  <c r="I210" i="22"/>
  <c r="P203" i="21" l="1"/>
  <c r="S203" i="21" s="1"/>
  <c r="I211" i="22"/>
  <c r="F211" i="22"/>
  <c r="K204" i="21"/>
  <c r="D204" i="21"/>
  <c r="B206" i="5"/>
  <c r="H207" i="5" s="1"/>
  <c r="G206" i="5"/>
  <c r="G218" i="22" s="1"/>
  <c r="M205" i="5"/>
  <c r="T217" i="22" s="1"/>
  <c r="C213" i="22"/>
  <c r="D213" i="22"/>
  <c r="E212" i="22"/>
  <c r="F201" i="5"/>
  <c r="C204" i="21"/>
  <c r="L202" i="5"/>
  <c r="S214" i="22" s="1"/>
  <c r="B214" i="22"/>
  <c r="D202" i="5"/>
  <c r="C203" i="5"/>
  <c r="B205" i="21"/>
  <c r="A205" i="21"/>
  <c r="G206" i="21" s="1"/>
  <c r="L204" i="21"/>
  <c r="P204" i="21" l="1"/>
  <c r="S204" i="21" s="1"/>
  <c r="E201" i="5"/>
  <c r="T201" i="5" s="1"/>
  <c r="B206" i="21"/>
  <c r="A206" i="21"/>
  <c r="G207" i="21" s="1"/>
  <c r="L205" i="21"/>
  <c r="F212" i="22"/>
  <c r="I212" i="22"/>
  <c r="F160" i="21"/>
  <c r="E160" i="21" s="1"/>
  <c r="L148" i="21"/>
  <c r="P148" i="21" s="1"/>
  <c r="S148" i="21" s="1"/>
  <c r="G207" i="5"/>
  <c r="G219" i="22" s="1"/>
  <c r="M206" i="5"/>
  <c r="T218" i="22" s="1"/>
  <c r="B207" i="5"/>
  <c r="H208" i="5" s="1"/>
  <c r="K205" i="21"/>
  <c r="D205" i="21"/>
  <c r="L203" i="5"/>
  <c r="S215" i="22" s="1"/>
  <c r="B215" i="22"/>
  <c r="D203" i="5"/>
  <c r="C204" i="5"/>
  <c r="C205" i="21"/>
  <c r="D214" i="22"/>
  <c r="C214" i="22"/>
  <c r="E213" i="22"/>
  <c r="F202" i="5"/>
  <c r="E202" i="5"/>
  <c r="T202" i="5" s="1"/>
  <c r="P205" i="21" l="1"/>
  <c r="S205" i="21" s="1"/>
  <c r="C215" i="22"/>
  <c r="D215" i="22"/>
  <c r="F161" i="21"/>
  <c r="E161" i="21" s="1"/>
  <c r="B207" i="21"/>
  <c r="C207" i="21" s="1"/>
  <c r="A207" i="21"/>
  <c r="G208" i="21" s="1"/>
  <c r="L206" i="21"/>
  <c r="E214" i="22"/>
  <c r="F203" i="5"/>
  <c r="E203" i="5"/>
  <c r="T203" i="5" s="1"/>
  <c r="G208" i="5"/>
  <c r="G220" i="22" s="1"/>
  <c r="B208" i="5"/>
  <c r="H209" i="5" s="1"/>
  <c r="K206" i="21"/>
  <c r="D206" i="21"/>
  <c r="F213" i="22"/>
  <c r="I213" i="22"/>
  <c r="L204" i="5"/>
  <c r="S216" i="22" s="1"/>
  <c r="B216" i="22"/>
  <c r="D204" i="5"/>
  <c r="C205" i="5"/>
  <c r="R155" i="21"/>
  <c r="R153" i="21"/>
  <c r="R157" i="21"/>
  <c r="R151" i="21"/>
  <c r="R148" i="21"/>
  <c r="R149" i="21"/>
  <c r="R154" i="21"/>
  <c r="R158" i="21"/>
  <c r="R156" i="21"/>
  <c r="R150" i="21"/>
  <c r="R159" i="21"/>
  <c r="R152" i="21"/>
  <c r="C206" i="21"/>
  <c r="B209" i="5" l="1"/>
  <c r="H210" i="5" s="1"/>
  <c r="M208" i="5"/>
  <c r="T220" i="22" s="1"/>
  <c r="G209" i="5"/>
  <c r="G221" i="22" s="1"/>
  <c r="A208" i="21"/>
  <c r="G209" i="21" s="1"/>
  <c r="L207" i="21"/>
  <c r="B208" i="21"/>
  <c r="D216" i="22"/>
  <c r="C216" i="22"/>
  <c r="L205" i="5"/>
  <c r="S217" i="22" s="1"/>
  <c r="B217" i="22"/>
  <c r="D205" i="5"/>
  <c r="C206" i="5"/>
  <c r="P206" i="21"/>
  <c r="S206" i="21" s="1"/>
  <c r="E215" i="22"/>
  <c r="F204" i="5"/>
  <c r="E204" i="5"/>
  <c r="T204" i="5" s="1"/>
  <c r="K207" i="21"/>
  <c r="D207" i="21"/>
  <c r="F214" i="22"/>
  <c r="I214" i="22"/>
  <c r="P207" i="21" l="1"/>
  <c r="S207" i="21" s="1"/>
  <c r="F215" i="22"/>
  <c r="I215" i="22"/>
  <c r="B209" i="21"/>
  <c r="A209" i="21"/>
  <c r="G210" i="21" s="1"/>
  <c r="C217" i="22"/>
  <c r="D217" i="22"/>
  <c r="K208" i="21"/>
  <c r="D208" i="21"/>
  <c r="C208" i="21"/>
  <c r="E216" i="22"/>
  <c r="F205" i="5"/>
  <c r="E205" i="5"/>
  <c r="T205" i="5" s="1"/>
  <c r="L206" i="5"/>
  <c r="S218" i="22" s="1"/>
  <c r="B218" i="22"/>
  <c r="D206" i="5"/>
  <c r="C207" i="5"/>
  <c r="B210" i="5"/>
  <c r="H211" i="5" s="1"/>
  <c r="G210" i="5"/>
  <c r="G222" i="22" s="1"/>
  <c r="M209" i="5"/>
  <c r="T221" i="22" s="1"/>
  <c r="F162" i="21"/>
  <c r="E162" i="21" s="1"/>
  <c r="E217" i="22" l="1"/>
  <c r="F206" i="5"/>
  <c r="E206" i="5"/>
  <c r="T206" i="5" s="1"/>
  <c r="D209" i="21"/>
  <c r="K209" i="21"/>
  <c r="F216" i="22"/>
  <c r="I216" i="22"/>
  <c r="G211" i="5"/>
  <c r="G223" i="22" s="1"/>
  <c r="M210" i="5"/>
  <c r="T222" i="22" s="1"/>
  <c r="B211" i="5"/>
  <c r="H212" i="5" s="1"/>
  <c r="D218" i="22"/>
  <c r="C218" i="22"/>
  <c r="B210" i="21"/>
  <c r="A210" i="21"/>
  <c r="G211" i="21" s="1"/>
  <c r="L209" i="21"/>
  <c r="L207" i="5"/>
  <c r="S219" i="22" s="1"/>
  <c r="B219" i="22"/>
  <c r="D207" i="5"/>
  <c r="C208" i="5"/>
  <c r="C209" i="21"/>
  <c r="B220" i="22" l="1"/>
  <c r="L208" i="5"/>
  <c r="S220" i="22" s="1"/>
  <c r="D208" i="5"/>
  <c r="C209" i="5"/>
  <c r="D210" i="21"/>
  <c r="K210" i="21"/>
  <c r="C219" i="22"/>
  <c r="D219" i="22"/>
  <c r="B211" i="21"/>
  <c r="C211" i="21" s="1"/>
  <c r="L210" i="21"/>
  <c r="A211" i="21"/>
  <c r="G212" i="21" s="1"/>
  <c r="F163" i="21"/>
  <c r="E163" i="21" s="1"/>
  <c r="C210" i="21"/>
  <c r="M211" i="5"/>
  <c r="T223" i="22" s="1"/>
  <c r="B212" i="5"/>
  <c r="H213" i="5" s="1"/>
  <c r="G212" i="5"/>
  <c r="G224" i="22" s="1"/>
  <c r="P209" i="21"/>
  <c r="S209" i="21" s="1"/>
  <c r="E218" i="22"/>
  <c r="F207" i="5"/>
  <c r="F217" i="22"/>
  <c r="I217" i="22"/>
  <c r="P210" i="21" l="1"/>
  <c r="S210" i="21" s="1"/>
  <c r="M212" i="5"/>
  <c r="T224" i="22" s="1"/>
  <c r="B213" i="5"/>
  <c r="H214" i="5" s="1"/>
  <c r="G213" i="5"/>
  <c r="G225" i="22" s="1"/>
  <c r="B212" i="21"/>
  <c r="C212" i="21" s="1"/>
  <c r="L211" i="21"/>
  <c r="A212" i="21"/>
  <c r="G213" i="21" s="1"/>
  <c r="F218" i="22"/>
  <c r="I218" i="22"/>
  <c r="C220" i="22"/>
  <c r="D220" i="22"/>
  <c r="E219" i="22"/>
  <c r="E208" i="5"/>
  <c r="T208" i="5" s="1"/>
  <c r="F208" i="5"/>
  <c r="D211" i="21"/>
  <c r="K211" i="21"/>
  <c r="E207" i="5"/>
  <c r="M195" i="5"/>
  <c r="L209" i="5"/>
  <c r="S221" i="22" s="1"/>
  <c r="B221" i="22"/>
  <c r="D209" i="5"/>
  <c r="C210" i="5"/>
  <c r="P211" i="21" l="1"/>
  <c r="S211" i="21" s="1"/>
  <c r="I219" i="22"/>
  <c r="C221" i="22"/>
  <c r="D221" i="22"/>
  <c r="L210" i="5"/>
  <c r="S222" i="22" s="1"/>
  <c r="B222" i="22"/>
  <c r="D210" i="5"/>
  <c r="C211" i="5"/>
  <c r="E220" i="22"/>
  <c r="F209" i="5"/>
  <c r="F164" i="21"/>
  <c r="E164" i="21" s="1"/>
  <c r="B213" i="21"/>
  <c r="A213" i="21"/>
  <c r="G214" i="21" s="1"/>
  <c r="L212" i="21"/>
  <c r="K212" i="21"/>
  <c r="D212" i="21"/>
  <c r="T207" i="22"/>
  <c r="F207" i="22" s="1"/>
  <c r="T195" i="5"/>
  <c r="B214" i="5"/>
  <c r="H215" i="5" s="1"/>
  <c r="M213" i="5"/>
  <c r="T225" i="22" s="1"/>
  <c r="G214" i="5"/>
  <c r="G226" i="22" s="1"/>
  <c r="S201" i="5" l="1"/>
  <c r="S198" i="5"/>
  <c r="S195" i="5"/>
  <c r="S199" i="5"/>
  <c r="S200" i="5"/>
  <c r="S197" i="5"/>
  <c r="S196" i="5"/>
  <c r="S202" i="5"/>
  <c r="S203" i="5"/>
  <c r="S204" i="5"/>
  <c r="S205" i="5"/>
  <c r="S206" i="5"/>
  <c r="K213" i="21"/>
  <c r="D213" i="21"/>
  <c r="E221" i="22"/>
  <c r="F210" i="5"/>
  <c r="E210" i="5"/>
  <c r="T210" i="5" s="1"/>
  <c r="F220" i="22"/>
  <c r="I220" i="22"/>
  <c r="D222" i="22"/>
  <c r="C222" i="22"/>
  <c r="C213" i="21"/>
  <c r="G215" i="5"/>
  <c r="G227" i="22" s="1"/>
  <c r="M214" i="5"/>
  <c r="T226" i="22" s="1"/>
  <c r="B215" i="5"/>
  <c r="H216" i="5" s="1"/>
  <c r="B214" i="21"/>
  <c r="C214" i="21" s="1"/>
  <c r="L213" i="21"/>
  <c r="A214" i="21"/>
  <c r="G215" i="21" s="1"/>
  <c r="F165" i="21"/>
  <c r="E165" i="21" s="1"/>
  <c r="L211" i="5"/>
  <c r="S223" i="22" s="1"/>
  <c r="B223" i="22"/>
  <c r="D211" i="5"/>
  <c r="C212" i="5"/>
  <c r="P212" i="21"/>
  <c r="S212" i="21" s="1"/>
  <c r="E209" i="5"/>
  <c r="T209" i="5" s="1"/>
  <c r="F166" i="21" l="1"/>
  <c r="E166" i="21" s="1"/>
  <c r="D214" i="21"/>
  <c r="K214" i="21"/>
  <c r="P213" i="21"/>
  <c r="S213" i="21" s="1"/>
  <c r="C223" i="22"/>
  <c r="D223" i="22"/>
  <c r="L212" i="5"/>
  <c r="S224" i="22" s="1"/>
  <c r="B224" i="22"/>
  <c r="D212" i="5"/>
  <c r="C213" i="5"/>
  <c r="B215" i="21"/>
  <c r="C215" i="21" s="1"/>
  <c r="L214" i="21"/>
  <c r="A215" i="21"/>
  <c r="G216" i="21" s="1"/>
  <c r="B216" i="5"/>
  <c r="H217" i="5" s="1"/>
  <c r="M215" i="5"/>
  <c r="T227" i="22" s="1"/>
  <c r="G216" i="5"/>
  <c r="G228" i="22" s="1"/>
  <c r="F221" i="22"/>
  <c r="I221" i="22"/>
  <c r="E222" i="22"/>
  <c r="F211" i="5"/>
  <c r="E223" i="22" l="1"/>
  <c r="F212" i="5"/>
  <c r="E212" i="5"/>
  <c r="T212" i="5" s="1"/>
  <c r="E211" i="5"/>
  <c r="T211" i="5" s="1"/>
  <c r="B216" i="21"/>
  <c r="L215" i="21"/>
  <c r="A216" i="21"/>
  <c r="G217" i="21" s="1"/>
  <c r="D224" i="22"/>
  <c r="C224" i="22"/>
  <c r="D215" i="21"/>
  <c r="K215" i="21"/>
  <c r="F167" i="21"/>
  <c r="E167" i="21" s="1"/>
  <c r="F222" i="22"/>
  <c r="I222" i="22"/>
  <c r="G217" i="5"/>
  <c r="G229" i="22" s="1"/>
  <c r="M216" i="5"/>
  <c r="T228" i="22" s="1"/>
  <c r="B217" i="5"/>
  <c r="H218" i="5" s="1"/>
  <c r="L213" i="5"/>
  <c r="S225" i="22" s="1"/>
  <c r="B225" i="22"/>
  <c r="D213" i="5"/>
  <c r="C214" i="5"/>
  <c r="P214" i="21"/>
  <c r="S214" i="21" s="1"/>
  <c r="F168" i="21" l="1"/>
  <c r="E168" i="21" s="1"/>
  <c r="B217" i="21"/>
  <c r="C217" i="21" s="1"/>
  <c r="A217" i="21"/>
  <c r="G218" i="21" s="1"/>
  <c r="L216" i="21"/>
  <c r="E224" i="22"/>
  <c r="F213" i="5"/>
  <c r="E213" i="5"/>
  <c r="T213" i="5" s="1"/>
  <c r="C225" i="22"/>
  <c r="D225" i="22"/>
  <c r="F223" i="22"/>
  <c r="I223" i="22"/>
  <c r="L214" i="5"/>
  <c r="S226" i="22" s="1"/>
  <c r="B226" i="22"/>
  <c r="D214" i="5"/>
  <c r="C215" i="5"/>
  <c r="K216" i="21"/>
  <c r="D216" i="21"/>
  <c r="B218" i="5"/>
  <c r="H219" i="5" s="1"/>
  <c r="G218" i="5"/>
  <c r="G230" i="22" s="1"/>
  <c r="M217" i="5"/>
  <c r="T229" i="22" s="1"/>
  <c r="P215" i="21"/>
  <c r="S215" i="21" s="1"/>
  <c r="C216" i="21"/>
  <c r="G219" i="5" l="1"/>
  <c r="G231" i="22" s="1"/>
  <c r="M218" i="5"/>
  <c r="T230" i="22" s="1"/>
  <c r="B219" i="5"/>
  <c r="H220" i="5" s="1"/>
  <c r="E225" i="22"/>
  <c r="F214" i="5"/>
  <c r="E214" i="5"/>
  <c r="T214" i="5" s="1"/>
  <c r="F224" i="22"/>
  <c r="I224" i="22"/>
  <c r="B218" i="21"/>
  <c r="C218" i="21" s="1"/>
  <c r="L217" i="21"/>
  <c r="A218" i="21"/>
  <c r="G219" i="21" s="1"/>
  <c r="F169" i="21"/>
  <c r="E169" i="21" s="1"/>
  <c r="D217" i="21"/>
  <c r="K217" i="21"/>
  <c r="D226" i="22"/>
  <c r="C226" i="22"/>
  <c r="P216" i="21"/>
  <c r="S216" i="21" s="1"/>
  <c r="L215" i="5"/>
  <c r="S227" i="22" s="1"/>
  <c r="B227" i="22"/>
  <c r="D215" i="5"/>
  <c r="C216" i="5"/>
  <c r="D218" i="21" l="1"/>
  <c r="K218" i="21"/>
  <c r="E226" i="22"/>
  <c r="F215" i="5"/>
  <c r="E215" i="5"/>
  <c r="T215" i="5" s="1"/>
  <c r="F170" i="21"/>
  <c r="E170" i="21" s="1"/>
  <c r="F225" i="22"/>
  <c r="I225" i="22"/>
  <c r="G220" i="5"/>
  <c r="G232" i="22" s="1"/>
  <c r="B220" i="5"/>
  <c r="H221" i="5" s="1"/>
  <c r="L216" i="5"/>
  <c r="S228" i="22" s="1"/>
  <c r="B228" i="22"/>
  <c r="D216" i="5"/>
  <c r="C217" i="5"/>
  <c r="C227" i="22"/>
  <c r="D227" i="22"/>
  <c r="P217" i="21"/>
  <c r="S217" i="21" s="1"/>
  <c r="B219" i="21"/>
  <c r="C219" i="21" s="1"/>
  <c r="A219" i="21"/>
  <c r="G220" i="21" s="1"/>
  <c r="L218" i="21"/>
  <c r="F171" i="21" l="1"/>
  <c r="E171" i="21" s="1"/>
  <c r="C228" i="22"/>
  <c r="D228" i="22"/>
  <c r="P218" i="21"/>
  <c r="S218" i="21" s="1"/>
  <c r="G221" i="5"/>
  <c r="G233" i="22" s="1"/>
  <c r="B221" i="5"/>
  <c r="H222" i="5" s="1"/>
  <c r="M220" i="5"/>
  <c r="T232" i="22" s="1"/>
  <c r="B220" i="21"/>
  <c r="C220" i="21" s="1"/>
  <c r="L219" i="21"/>
  <c r="A220" i="21"/>
  <c r="G221" i="21" s="1"/>
  <c r="E227" i="22"/>
  <c r="E216" i="5"/>
  <c r="T216" i="5" s="1"/>
  <c r="F216" i="5"/>
  <c r="D219" i="21"/>
  <c r="K219" i="21"/>
  <c r="L217" i="5"/>
  <c r="S229" i="22" s="1"/>
  <c r="B229" i="22"/>
  <c r="D217" i="5"/>
  <c r="C218" i="5"/>
  <c r="F226" i="22"/>
  <c r="I226" i="22"/>
  <c r="C229" i="22" l="1"/>
  <c r="D229" i="22"/>
  <c r="P219" i="21"/>
  <c r="S219" i="21" s="1"/>
  <c r="I227" i="22"/>
  <c r="F227" i="22"/>
  <c r="B221" i="21"/>
  <c r="A221" i="21"/>
  <c r="G222" i="21" s="1"/>
  <c r="B222" i="5"/>
  <c r="H223" i="5" s="1"/>
  <c r="G222" i="5"/>
  <c r="G234" i="22" s="1"/>
  <c r="M221" i="5"/>
  <c r="T233" i="22" s="1"/>
  <c r="L218" i="5"/>
  <c r="S230" i="22" s="1"/>
  <c r="B230" i="22"/>
  <c r="D218" i="5"/>
  <c r="C219" i="5"/>
  <c r="E228" i="22"/>
  <c r="F217" i="5"/>
  <c r="E217" i="5"/>
  <c r="T217" i="5" s="1"/>
  <c r="K220" i="21"/>
  <c r="D220" i="21"/>
  <c r="D230" i="22" l="1"/>
  <c r="C230" i="22"/>
  <c r="D221" i="21"/>
  <c r="K221" i="21"/>
  <c r="E229" i="22"/>
  <c r="E218" i="5"/>
  <c r="T218" i="5" s="1"/>
  <c r="F218" i="5"/>
  <c r="G223" i="5"/>
  <c r="G235" i="22" s="1"/>
  <c r="M222" i="5"/>
  <c r="T234" i="22" s="1"/>
  <c r="B223" i="5"/>
  <c r="H224" i="5" s="1"/>
  <c r="L219" i="5"/>
  <c r="S231" i="22" s="1"/>
  <c r="B231" i="22"/>
  <c r="D219" i="5"/>
  <c r="C220" i="5"/>
  <c r="B222" i="21"/>
  <c r="A222" i="21"/>
  <c r="G223" i="21" s="1"/>
  <c r="L221" i="21"/>
  <c r="F172" i="21"/>
  <c r="E172" i="21" s="1"/>
  <c r="L160" i="21"/>
  <c r="P160" i="21" s="1"/>
  <c r="S160" i="21" s="1"/>
  <c r="F228" i="22"/>
  <c r="I228" i="22"/>
  <c r="C221" i="21"/>
  <c r="K222" i="21" l="1"/>
  <c r="D222" i="21"/>
  <c r="C231" i="22"/>
  <c r="D231" i="22"/>
  <c r="B224" i="5"/>
  <c r="H225" i="5" s="1"/>
  <c r="G224" i="5"/>
  <c r="G236" i="22" s="1"/>
  <c r="M223" i="5"/>
  <c r="T235" i="22" s="1"/>
  <c r="E230" i="22"/>
  <c r="F219" i="5"/>
  <c r="F229" i="22"/>
  <c r="I229" i="22"/>
  <c r="R165" i="21"/>
  <c r="R163" i="21"/>
  <c r="R170" i="21"/>
  <c r="R164" i="21"/>
  <c r="R161" i="21"/>
  <c r="R168" i="21"/>
  <c r="R171" i="21"/>
  <c r="R162" i="21"/>
  <c r="R166" i="21"/>
  <c r="R167" i="21"/>
  <c r="R169" i="21"/>
  <c r="R160" i="21"/>
  <c r="F173" i="21"/>
  <c r="E173" i="21" s="1"/>
  <c r="C222" i="21"/>
  <c r="B223" i="21"/>
  <c r="C223" i="21" s="1"/>
  <c r="A223" i="21"/>
  <c r="G224" i="21" s="1"/>
  <c r="L222" i="21"/>
  <c r="L220" i="5"/>
  <c r="S232" i="22" s="1"/>
  <c r="B232" i="22"/>
  <c r="D220" i="5"/>
  <c r="C221" i="5"/>
  <c r="P221" i="21"/>
  <c r="S221" i="21" s="1"/>
  <c r="F174" i="21" l="1"/>
  <c r="E174" i="21" s="1"/>
  <c r="D232" i="22"/>
  <c r="C232" i="22"/>
  <c r="B224" i="21"/>
  <c r="C224" i="21" s="1"/>
  <c r="L223" i="21"/>
  <c r="A224" i="21"/>
  <c r="G225" i="21" s="1"/>
  <c r="E231" i="22"/>
  <c r="F220" i="5"/>
  <c r="E220" i="5"/>
  <c r="T220" i="5" s="1"/>
  <c r="F230" i="22"/>
  <c r="I230" i="22"/>
  <c r="L221" i="5"/>
  <c r="S233" i="22" s="1"/>
  <c r="B233" i="22"/>
  <c r="D221" i="5"/>
  <c r="C222" i="5"/>
  <c r="M224" i="5"/>
  <c r="T236" i="22" s="1"/>
  <c r="B225" i="5"/>
  <c r="H226" i="5" s="1"/>
  <c r="G225" i="5"/>
  <c r="G237" i="22" s="1"/>
  <c r="P222" i="21"/>
  <c r="S222" i="21" s="1"/>
  <c r="D223" i="21"/>
  <c r="K223" i="21"/>
  <c r="M207" i="5"/>
  <c r="E219" i="5"/>
  <c r="P223" i="21" l="1"/>
  <c r="S223" i="21" s="1"/>
  <c r="C233" i="22"/>
  <c r="D233" i="22"/>
  <c r="I231" i="22"/>
  <c r="T219" i="22"/>
  <c r="F219" i="22" s="1"/>
  <c r="T207" i="5"/>
  <c r="B226" i="5"/>
  <c r="H227" i="5" s="1"/>
  <c r="G226" i="5"/>
  <c r="G238" i="22" s="1"/>
  <c r="M225" i="5"/>
  <c r="T237" i="22" s="1"/>
  <c r="B225" i="21"/>
  <c r="C225" i="21" s="1"/>
  <c r="A225" i="21"/>
  <c r="G226" i="21" s="1"/>
  <c r="L224" i="21"/>
  <c r="L222" i="5"/>
  <c r="S234" i="22" s="1"/>
  <c r="B234" i="22"/>
  <c r="D222" i="5"/>
  <c r="C223" i="5"/>
  <c r="K224" i="21"/>
  <c r="D224" i="21"/>
  <c r="E232" i="22"/>
  <c r="F221" i="5"/>
  <c r="P224" i="21" l="1"/>
  <c r="S224" i="21" s="1"/>
  <c r="B226" i="21"/>
  <c r="C226" i="21" s="1"/>
  <c r="A226" i="21"/>
  <c r="G227" i="21" s="1"/>
  <c r="L225" i="21"/>
  <c r="S210" i="5"/>
  <c r="S209" i="5"/>
  <c r="S214" i="5"/>
  <c r="S207" i="5"/>
  <c r="S211" i="5"/>
  <c r="S208" i="5"/>
  <c r="S212" i="5"/>
  <c r="S213" i="5"/>
  <c r="S215" i="5"/>
  <c r="S216" i="5"/>
  <c r="S217" i="5"/>
  <c r="S218" i="5"/>
  <c r="E221" i="5"/>
  <c r="T221" i="5" s="1"/>
  <c r="K225" i="21"/>
  <c r="D225" i="21"/>
  <c r="G227" i="5"/>
  <c r="G239" i="22" s="1"/>
  <c r="M226" i="5"/>
  <c r="T238" i="22" s="1"/>
  <c r="B227" i="5"/>
  <c r="H228" i="5" s="1"/>
  <c r="F232" i="22"/>
  <c r="I232" i="22"/>
  <c r="B235" i="22"/>
  <c r="L223" i="5"/>
  <c r="S235" i="22" s="1"/>
  <c r="D223" i="5"/>
  <c r="C224" i="5"/>
  <c r="E233" i="22"/>
  <c r="F222" i="5"/>
  <c r="E222" i="5"/>
  <c r="T222" i="5" s="1"/>
  <c r="D234" i="22"/>
  <c r="C234" i="22"/>
  <c r="F175" i="21"/>
  <c r="E175" i="21" s="1"/>
  <c r="E234" i="22" l="1"/>
  <c r="E223" i="5"/>
  <c r="T223" i="5" s="1"/>
  <c r="F223" i="5"/>
  <c r="B227" i="21"/>
  <c r="C227" i="21" s="1"/>
  <c r="L226" i="21"/>
  <c r="A227" i="21"/>
  <c r="G228" i="21" s="1"/>
  <c r="F233" i="22"/>
  <c r="I233" i="22"/>
  <c r="C235" i="22"/>
  <c r="D235" i="22"/>
  <c r="L224" i="5"/>
  <c r="S236" i="22" s="1"/>
  <c r="B236" i="22"/>
  <c r="D224" i="5"/>
  <c r="C225" i="5"/>
  <c r="M227" i="5"/>
  <c r="T239" i="22" s="1"/>
  <c r="G228" i="5"/>
  <c r="G240" i="22" s="1"/>
  <c r="B228" i="5"/>
  <c r="H229" i="5" s="1"/>
  <c r="P225" i="21"/>
  <c r="S225" i="21" s="1"/>
  <c r="K226" i="21"/>
  <c r="D226" i="21"/>
  <c r="P226" i="21" l="1"/>
  <c r="S226" i="21" s="1"/>
  <c r="C236" i="22"/>
  <c r="D236" i="22"/>
  <c r="F176" i="21"/>
  <c r="E176" i="21" s="1"/>
  <c r="E235" i="22"/>
  <c r="F224" i="5"/>
  <c r="M228" i="5"/>
  <c r="T240" i="22" s="1"/>
  <c r="B229" i="5"/>
  <c r="H230" i="5" s="1"/>
  <c r="G229" i="5"/>
  <c r="G241" i="22" s="1"/>
  <c r="L225" i="5"/>
  <c r="S237" i="22" s="1"/>
  <c r="B237" i="22"/>
  <c r="D225" i="5"/>
  <c r="C226" i="5"/>
  <c r="B228" i="21"/>
  <c r="C228" i="21" s="1"/>
  <c r="L227" i="21"/>
  <c r="A228" i="21"/>
  <c r="G229" i="21" s="1"/>
  <c r="D227" i="21"/>
  <c r="K227" i="21"/>
  <c r="F234" i="22"/>
  <c r="I234" i="22"/>
  <c r="E224" i="5" l="1"/>
  <c r="T224" i="5" s="1"/>
  <c r="E236" i="22"/>
  <c r="F225" i="5"/>
  <c r="E225" i="5"/>
  <c r="T225" i="5" s="1"/>
  <c r="C237" i="22"/>
  <c r="D237" i="22"/>
  <c r="B229" i="21"/>
  <c r="C229" i="21" s="1"/>
  <c r="A229" i="21"/>
  <c r="G230" i="21" s="1"/>
  <c r="L228" i="21"/>
  <c r="K228" i="21"/>
  <c r="D228" i="21"/>
  <c r="F177" i="21"/>
  <c r="E177" i="21" s="1"/>
  <c r="P227" i="21"/>
  <c r="S227" i="21" s="1"/>
  <c r="L226" i="5"/>
  <c r="S238" i="22" s="1"/>
  <c r="B238" i="22"/>
  <c r="D226" i="5"/>
  <c r="C227" i="5"/>
  <c r="B230" i="5"/>
  <c r="H231" i="5" s="1"/>
  <c r="M229" i="5"/>
  <c r="T241" i="22" s="1"/>
  <c r="G230" i="5"/>
  <c r="G242" i="22" s="1"/>
  <c r="I235" i="22"/>
  <c r="F235" i="22"/>
  <c r="F236" i="22" l="1"/>
  <c r="I236" i="22"/>
  <c r="D238" i="22"/>
  <c r="C238" i="22"/>
  <c r="B230" i="21"/>
  <c r="C230" i="21" s="1"/>
  <c r="L229" i="21"/>
  <c r="A230" i="21"/>
  <c r="G231" i="21" s="1"/>
  <c r="P228" i="21"/>
  <c r="S228" i="21" s="1"/>
  <c r="G231" i="5"/>
  <c r="G243" i="22" s="1"/>
  <c r="M230" i="5"/>
  <c r="T242" i="22" s="1"/>
  <c r="B231" i="5"/>
  <c r="H232" i="5" s="1"/>
  <c r="F178" i="21"/>
  <c r="E178" i="21" s="1"/>
  <c r="L227" i="5"/>
  <c r="S239" i="22" s="1"/>
  <c r="B239" i="22"/>
  <c r="D227" i="5"/>
  <c r="C228" i="5"/>
  <c r="K229" i="21"/>
  <c r="D229" i="21"/>
  <c r="E237" i="22"/>
  <c r="F226" i="5"/>
  <c r="E226" i="5"/>
  <c r="T226" i="5" s="1"/>
  <c r="P229" i="21" l="1"/>
  <c r="S229" i="21" s="1"/>
  <c r="B231" i="21"/>
  <c r="C231" i="21" s="1"/>
  <c r="L230" i="21"/>
  <c r="A231" i="21"/>
  <c r="G232" i="21" s="1"/>
  <c r="D230" i="21"/>
  <c r="K230" i="21"/>
  <c r="E238" i="22"/>
  <c r="F227" i="5"/>
  <c r="E227" i="5"/>
  <c r="T227" i="5" s="1"/>
  <c r="C239" i="22"/>
  <c r="D239" i="22"/>
  <c r="G232" i="5"/>
  <c r="G244" i="22" s="1"/>
  <c r="B232" i="5"/>
  <c r="H233" i="5" s="1"/>
  <c r="F237" i="22"/>
  <c r="I237" i="22"/>
  <c r="L228" i="5"/>
  <c r="S240" i="22" s="1"/>
  <c r="B240" i="22"/>
  <c r="D228" i="5"/>
  <c r="C229" i="5"/>
  <c r="F179" i="21"/>
  <c r="E179" i="21" s="1"/>
  <c r="F180" i="21" l="1"/>
  <c r="E180" i="21" s="1"/>
  <c r="D240" i="22"/>
  <c r="C240" i="22"/>
  <c r="L229" i="5"/>
  <c r="S241" i="22" s="1"/>
  <c r="B241" i="22"/>
  <c r="D229" i="5"/>
  <c r="C230" i="5"/>
  <c r="B233" i="5"/>
  <c r="H234" i="5" s="1"/>
  <c r="G233" i="5"/>
  <c r="G245" i="22" s="1"/>
  <c r="M232" i="5"/>
  <c r="T244" i="22" s="1"/>
  <c r="E239" i="22"/>
  <c r="F228" i="5"/>
  <c r="E228" i="5"/>
  <c r="T228" i="5" s="1"/>
  <c r="F238" i="22"/>
  <c r="I238" i="22"/>
  <c r="B232" i="21"/>
  <c r="C232" i="21" s="1"/>
  <c r="L231" i="21"/>
  <c r="A232" i="21"/>
  <c r="G233" i="21" s="1"/>
  <c r="P230" i="21"/>
  <c r="S230" i="21" s="1"/>
  <c r="D231" i="21"/>
  <c r="K231" i="21"/>
  <c r="B234" i="5" l="1"/>
  <c r="H235" i="5" s="1"/>
  <c r="M233" i="5"/>
  <c r="T245" i="22" s="1"/>
  <c r="G234" i="5"/>
  <c r="G246" i="22" s="1"/>
  <c r="L230" i="5"/>
  <c r="S242" i="22" s="1"/>
  <c r="B242" i="22"/>
  <c r="D230" i="5"/>
  <c r="C231" i="5"/>
  <c r="F239" i="22"/>
  <c r="I239" i="22"/>
  <c r="E240" i="22"/>
  <c r="E229" i="5"/>
  <c r="T229" i="5" s="1"/>
  <c r="F229" i="5"/>
  <c r="C241" i="22"/>
  <c r="D241" i="22"/>
  <c r="F181" i="21"/>
  <c r="E181" i="21" s="1"/>
  <c r="P231" i="21"/>
  <c r="S231" i="21" s="1"/>
  <c r="B233" i="21"/>
  <c r="C233" i="21" s="1"/>
  <c r="A233" i="21"/>
  <c r="G234" i="21" s="1"/>
  <c r="K232" i="21"/>
  <c r="D232" i="21"/>
  <c r="F182" i="21" l="1"/>
  <c r="E182" i="21" s="1"/>
  <c r="B234" i="21"/>
  <c r="A234" i="21"/>
  <c r="G235" i="21" s="1"/>
  <c r="L233" i="21"/>
  <c r="D242" i="22"/>
  <c r="C242" i="22"/>
  <c r="F240" i="22"/>
  <c r="I240" i="22"/>
  <c r="E241" i="22"/>
  <c r="F230" i="5"/>
  <c r="E230" i="5"/>
  <c r="T230" i="5" s="1"/>
  <c r="G235" i="5"/>
  <c r="G247" i="22" s="1"/>
  <c r="M234" i="5"/>
  <c r="T246" i="22" s="1"/>
  <c r="B235" i="5"/>
  <c r="H236" i="5" s="1"/>
  <c r="D233" i="21"/>
  <c r="K233" i="21"/>
  <c r="L231" i="5"/>
  <c r="S243" i="22" s="1"/>
  <c r="B243" i="22"/>
  <c r="D231" i="5"/>
  <c r="C232" i="5"/>
  <c r="P233" i="21" l="1"/>
  <c r="S233" i="21" s="1"/>
  <c r="F183" i="21"/>
  <c r="E183" i="21" s="1"/>
  <c r="C243" i="22"/>
  <c r="D243" i="22"/>
  <c r="D234" i="21"/>
  <c r="K234" i="21"/>
  <c r="F241" i="22"/>
  <c r="I241" i="22"/>
  <c r="B235" i="21"/>
  <c r="L234" i="21"/>
  <c r="A235" i="21"/>
  <c r="G236" i="21" s="1"/>
  <c r="E242" i="22"/>
  <c r="F231" i="5"/>
  <c r="L232" i="5"/>
  <c r="S244" i="22" s="1"/>
  <c r="B244" i="22"/>
  <c r="D232" i="5"/>
  <c r="C233" i="5"/>
  <c r="G236" i="5"/>
  <c r="G248" i="22" s="1"/>
  <c r="B236" i="5"/>
  <c r="H237" i="5" s="1"/>
  <c r="M235" i="5"/>
  <c r="T247" i="22" s="1"/>
  <c r="C234" i="21"/>
  <c r="G237" i="5" l="1"/>
  <c r="G249" i="22" s="1"/>
  <c r="B237" i="5"/>
  <c r="H238" i="5" s="1"/>
  <c r="M236" i="5"/>
  <c r="T248" i="22" s="1"/>
  <c r="L233" i="5"/>
  <c r="S245" i="22" s="1"/>
  <c r="B245" i="22"/>
  <c r="D233" i="5"/>
  <c r="C234" i="5"/>
  <c r="M219" i="5"/>
  <c r="E231" i="5"/>
  <c r="B236" i="21"/>
  <c r="L235" i="21"/>
  <c r="A236" i="21"/>
  <c r="G237" i="21" s="1"/>
  <c r="D235" i="21"/>
  <c r="K235" i="21"/>
  <c r="E243" i="22"/>
  <c r="F232" i="5"/>
  <c r="E232" i="5"/>
  <c r="T232" i="5" s="1"/>
  <c r="P234" i="21"/>
  <c r="S234" i="21" s="1"/>
  <c r="C244" i="22"/>
  <c r="D244" i="22"/>
  <c r="F242" i="22"/>
  <c r="I242" i="22"/>
  <c r="C235" i="21"/>
  <c r="E244" i="22" l="1"/>
  <c r="F233" i="5"/>
  <c r="E233" i="5"/>
  <c r="T233" i="5" s="1"/>
  <c r="B237" i="21"/>
  <c r="C237" i="21" s="1"/>
  <c r="A237" i="21"/>
  <c r="G238" i="21" s="1"/>
  <c r="L236" i="21"/>
  <c r="K236" i="21"/>
  <c r="D236" i="21"/>
  <c r="P235" i="21"/>
  <c r="S235" i="21" s="1"/>
  <c r="C245" i="22"/>
  <c r="D245" i="22"/>
  <c r="I243" i="22"/>
  <c r="T231" i="22"/>
  <c r="F231" i="22" s="1"/>
  <c r="T219" i="5"/>
  <c r="C236" i="21"/>
  <c r="L234" i="5"/>
  <c r="S246" i="22" s="1"/>
  <c r="B246" i="22"/>
  <c r="D234" i="5"/>
  <c r="C235" i="5"/>
  <c r="B238" i="5"/>
  <c r="H239" i="5" s="1"/>
  <c r="G238" i="5"/>
  <c r="G250" i="22" s="1"/>
  <c r="M237" i="5"/>
  <c r="T249" i="22" s="1"/>
  <c r="F184" i="21"/>
  <c r="E184" i="21" s="1"/>
  <c r="L172" i="21"/>
  <c r="P172" i="21" s="1"/>
  <c r="S172" i="21" s="1"/>
  <c r="B238" i="21" l="1"/>
  <c r="C238" i="21" s="1"/>
  <c r="L237" i="21"/>
  <c r="A238" i="21"/>
  <c r="G239" i="21" s="1"/>
  <c r="E245" i="22"/>
  <c r="F234" i="5"/>
  <c r="L235" i="5"/>
  <c r="S247" i="22" s="1"/>
  <c r="B247" i="22"/>
  <c r="D235" i="5"/>
  <c r="C236" i="5"/>
  <c r="P236" i="21"/>
  <c r="S236" i="21" s="1"/>
  <c r="F244" i="22"/>
  <c r="I244" i="22"/>
  <c r="F185" i="21"/>
  <c r="E185" i="21" s="1"/>
  <c r="G239" i="5"/>
  <c r="G251" i="22" s="1"/>
  <c r="M238" i="5"/>
  <c r="T250" i="22" s="1"/>
  <c r="B239" i="5"/>
  <c r="H240" i="5" s="1"/>
  <c r="D246" i="22"/>
  <c r="C246" i="22"/>
  <c r="R181" i="21"/>
  <c r="R176" i="21"/>
  <c r="R178" i="21"/>
  <c r="R182" i="21"/>
  <c r="R183" i="21"/>
  <c r="R172" i="21"/>
  <c r="R174" i="21"/>
  <c r="R179" i="21"/>
  <c r="R173" i="21"/>
  <c r="R180" i="21"/>
  <c r="R175" i="21"/>
  <c r="R177" i="21"/>
  <c r="S221" i="5"/>
  <c r="S222" i="5"/>
  <c r="S219" i="5"/>
  <c r="S223" i="5"/>
  <c r="S220" i="5"/>
  <c r="S224" i="5"/>
  <c r="S226" i="5"/>
  <c r="S225" i="5"/>
  <c r="S227" i="5"/>
  <c r="S228" i="5"/>
  <c r="S229" i="5"/>
  <c r="S230" i="5"/>
  <c r="K237" i="21"/>
  <c r="D237" i="21"/>
  <c r="F186" i="21" l="1"/>
  <c r="E186" i="21" s="1"/>
  <c r="B248" i="22"/>
  <c r="L236" i="5"/>
  <c r="S248" i="22" s="1"/>
  <c r="D236" i="5"/>
  <c r="C237" i="5"/>
  <c r="E234" i="5"/>
  <c r="T234" i="5" s="1"/>
  <c r="B239" i="21"/>
  <c r="C239" i="21" s="1"/>
  <c r="L238" i="21"/>
  <c r="A239" i="21"/>
  <c r="G240" i="21" s="1"/>
  <c r="D238" i="21"/>
  <c r="K238" i="21"/>
  <c r="B240" i="5"/>
  <c r="H241" i="5" s="1"/>
  <c r="M239" i="5"/>
  <c r="T251" i="22" s="1"/>
  <c r="G240" i="5"/>
  <c r="G252" i="22" s="1"/>
  <c r="E246" i="22"/>
  <c r="F235" i="5"/>
  <c r="E235" i="5"/>
  <c r="T235" i="5" s="1"/>
  <c r="P237" i="21"/>
  <c r="S237" i="21" s="1"/>
  <c r="C247" i="22"/>
  <c r="D247" i="22"/>
  <c r="F245" i="22"/>
  <c r="I245" i="22"/>
  <c r="D248" i="22" l="1"/>
  <c r="C248" i="22"/>
  <c r="B240" i="21"/>
  <c r="L239" i="21"/>
  <c r="A240" i="21"/>
  <c r="G241" i="21" s="1"/>
  <c r="L237" i="5"/>
  <c r="S249" i="22" s="1"/>
  <c r="B249" i="22"/>
  <c r="D237" i="5"/>
  <c r="C238" i="5"/>
  <c r="E247" i="22"/>
  <c r="F236" i="5"/>
  <c r="E236" i="5"/>
  <c r="T236" i="5" s="1"/>
  <c r="P238" i="21"/>
  <c r="S238" i="21" s="1"/>
  <c r="D239" i="21"/>
  <c r="K239" i="21"/>
  <c r="F246" i="22"/>
  <c r="I246" i="22"/>
  <c r="G241" i="5"/>
  <c r="G253" i="22" s="1"/>
  <c r="M240" i="5"/>
  <c r="T252" i="22" s="1"/>
  <c r="B241" i="5"/>
  <c r="H242" i="5" s="1"/>
  <c r="P239" i="21" l="1"/>
  <c r="S239" i="21" s="1"/>
  <c r="B241" i="21"/>
  <c r="C241" i="21" s="1"/>
  <c r="A241" i="21"/>
  <c r="G242" i="21" s="1"/>
  <c r="L240" i="21"/>
  <c r="K240" i="21"/>
  <c r="D240" i="21"/>
  <c r="B242" i="5"/>
  <c r="H243" i="5" s="1"/>
  <c r="G242" i="5"/>
  <c r="G254" i="22" s="1"/>
  <c r="M241" i="5"/>
  <c r="T253" i="22" s="1"/>
  <c r="F187" i="21"/>
  <c r="E187" i="21" s="1"/>
  <c r="E248" i="22"/>
  <c r="E237" i="5"/>
  <c r="T237" i="5" s="1"/>
  <c r="F237" i="5"/>
  <c r="C249" i="22"/>
  <c r="D249" i="22"/>
  <c r="F247" i="22"/>
  <c r="I247" i="22"/>
  <c r="L238" i="5"/>
  <c r="S250" i="22" s="1"/>
  <c r="B250" i="22"/>
  <c r="D238" i="5"/>
  <c r="C239" i="5"/>
  <c r="C240" i="21"/>
  <c r="E249" i="22" l="1"/>
  <c r="F238" i="5"/>
  <c r="E238" i="5"/>
  <c r="T238" i="5" s="1"/>
  <c r="G243" i="5"/>
  <c r="G255" i="22" s="1"/>
  <c r="M242" i="5"/>
  <c r="T254" i="22" s="1"/>
  <c r="B243" i="5"/>
  <c r="H244" i="5" s="1"/>
  <c r="B251" i="22"/>
  <c r="L239" i="5"/>
  <c r="S251" i="22" s="1"/>
  <c r="D239" i="5"/>
  <c r="C240" i="5"/>
  <c r="F248" i="22"/>
  <c r="I248" i="22"/>
  <c r="B242" i="21"/>
  <c r="C242" i="21" s="1"/>
  <c r="A242" i="21"/>
  <c r="G243" i="21" s="1"/>
  <c r="L241" i="21"/>
  <c r="P240" i="21"/>
  <c r="S240" i="21" s="1"/>
  <c r="D250" i="22"/>
  <c r="C250" i="22"/>
  <c r="D241" i="21"/>
  <c r="K241" i="21"/>
  <c r="C251" i="22" l="1"/>
  <c r="D251" i="22"/>
  <c r="L240" i="5"/>
  <c r="S252" i="22" s="1"/>
  <c r="B252" i="22"/>
  <c r="D240" i="5"/>
  <c r="C241" i="5"/>
  <c r="P241" i="21"/>
  <c r="S241" i="21" s="1"/>
  <c r="D242" i="21"/>
  <c r="K242" i="21"/>
  <c r="B244" i="5"/>
  <c r="H245" i="5" s="1"/>
  <c r="G244" i="5"/>
  <c r="G256" i="22" s="1"/>
  <c r="E250" i="22"/>
  <c r="F239" i="5"/>
  <c r="E239" i="5"/>
  <c r="T239" i="5" s="1"/>
  <c r="B243" i="21"/>
  <c r="C243" i="21" s="1"/>
  <c r="L242" i="21"/>
  <c r="A243" i="21"/>
  <c r="G244" i="21" s="1"/>
  <c r="F188" i="21"/>
  <c r="E188" i="21" s="1"/>
  <c r="F249" i="22"/>
  <c r="I249" i="22"/>
  <c r="F189" i="21" l="1"/>
  <c r="E189" i="21" s="1"/>
  <c r="F250" i="22"/>
  <c r="I250" i="22"/>
  <c r="E251" i="22"/>
  <c r="F240" i="5"/>
  <c r="E240" i="5"/>
  <c r="T240" i="5" s="1"/>
  <c r="P242" i="21"/>
  <c r="S242" i="21" s="1"/>
  <c r="L241" i="5"/>
  <c r="S253" i="22" s="1"/>
  <c r="B253" i="22"/>
  <c r="D241" i="5"/>
  <c r="C242" i="5"/>
  <c r="B244" i="21"/>
  <c r="C244" i="21" s="1"/>
  <c r="L243" i="21"/>
  <c r="A244" i="21"/>
  <c r="G245" i="21" s="1"/>
  <c r="D243" i="21"/>
  <c r="K243" i="21"/>
  <c r="M244" i="5"/>
  <c r="T256" i="22" s="1"/>
  <c r="G245" i="5"/>
  <c r="G257" i="22" s="1"/>
  <c r="B245" i="5"/>
  <c r="H246" i="5" s="1"/>
  <c r="C252" i="22"/>
  <c r="D252" i="22"/>
  <c r="F190" i="21" l="1"/>
  <c r="E190" i="21" s="1"/>
  <c r="C253" i="22"/>
  <c r="D253" i="22"/>
  <c r="B246" i="5"/>
  <c r="H247" i="5" s="1"/>
  <c r="M245" i="5"/>
  <c r="T257" i="22" s="1"/>
  <c r="G246" i="5"/>
  <c r="G258" i="22" s="1"/>
  <c r="B245" i="21"/>
  <c r="C245" i="21" s="1"/>
  <c r="A245" i="21"/>
  <c r="G246" i="21" s="1"/>
  <c r="K244" i="21"/>
  <c r="D244" i="21"/>
  <c r="I251" i="22"/>
  <c r="F251" i="22"/>
  <c r="E252" i="22"/>
  <c r="F241" i="5"/>
  <c r="E241" i="5"/>
  <c r="T241" i="5" s="1"/>
  <c r="P243" i="21"/>
  <c r="S243" i="21" s="1"/>
  <c r="L242" i="5"/>
  <c r="S254" i="22" s="1"/>
  <c r="B254" i="22"/>
  <c r="D242" i="5"/>
  <c r="C243" i="5"/>
  <c r="F191" i="21" l="1"/>
  <c r="E191" i="21" s="1"/>
  <c r="D254" i="22"/>
  <c r="C254" i="22"/>
  <c r="E253" i="22"/>
  <c r="F242" i="5"/>
  <c r="E242" i="5"/>
  <c r="T242" i="5" s="1"/>
  <c r="G247" i="5"/>
  <c r="G259" i="22" s="1"/>
  <c r="M246" i="5"/>
  <c r="T258" i="22" s="1"/>
  <c r="B247" i="5"/>
  <c r="H248" i="5" s="1"/>
  <c r="L243" i="5"/>
  <c r="S255" i="22" s="1"/>
  <c r="B255" i="22"/>
  <c r="D243" i="5"/>
  <c r="C244" i="5"/>
  <c r="F252" i="22"/>
  <c r="I252" i="22"/>
  <c r="L245" i="21"/>
  <c r="B246" i="21"/>
  <c r="A246" i="21"/>
  <c r="G247" i="21" s="1"/>
  <c r="K245" i="21"/>
  <c r="D245" i="21"/>
  <c r="K246" i="21" l="1"/>
  <c r="D246" i="21"/>
  <c r="C255" i="22"/>
  <c r="D255" i="22"/>
  <c r="L244" i="5"/>
  <c r="S256" i="22" s="1"/>
  <c r="B256" i="22"/>
  <c r="D244" i="5"/>
  <c r="C245" i="5"/>
  <c r="E254" i="22"/>
  <c r="F243" i="5"/>
  <c r="F192" i="21"/>
  <c r="E192" i="21" s="1"/>
  <c r="G248" i="5"/>
  <c r="G260" i="22" s="1"/>
  <c r="M247" i="5"/>
  <c r="T259" i="22" s="1"/>
  <c r="B248" i="5"/>
  <c r="H249" i="5" s="1"/>
  <c r="P245" i="21"/>
  <c r="S245" i="21" s="1"/>
  <c r="B247" i="21"/>
  <c r="C247" i="21" s="1"/>
  <c r="L246" i="21"/>
  <c r="A247" i="21"/>
  <c r="G248" i="21" s="1"/>
  <c r="C246" i="21"/>
  <c r="F253" i="22"/>
  <c r="I253" i="22"/>
  <c r="K247" i="21" l="1"/>
  <c r="D247" i="21"/>
  <c r="B249" i="5"/>
  <c r="H250" i="5" s="1"/>
  <c r="G249" i="5"/>
  <c r="G261" i="22" s="1"/>
  <c r="M248" i="5"/>
  <c r="T260" i="22" s="1"/>
  <c r="F193" i="21"/>
  <c r="E193" i="21" s="1"/>
  <c r="F254" i="22"/>
  <c r="I254" i="22"/>
  <c r="D256" i="22"/>
  <c r="C256" i="22"/>
  <c r="A248" i="21"/>
  <c r="G249" i="21" s="1"/>
  <c r="L247" i="21"/>
  <c r="B248" i="21"/>
  <c r="E255" i="22"/>
  <c r="F244" i="5"/>
  <c r="E244" i="5"/>
  <c r="T244" i="5" s="1"/>
  <c r="L245" i="5"/>
  <c r="S257" i="22" s="1"/>
  <c r="B257" i="22"/>
  <c r="D245" i="5"/>
  <c r="C246" i="5"/>
  <c r="P246" i="21"/>
  <c r="S246" i="21" s="1"/>
  <c r="M231" i="5"/>
  <c r="E243" i="5"/>
  <c r="I255" i="22" l="1"/>
  <c r="P247" i="21"/>
  <c r="S247" i="21" s="1"/>
  <c r="E256" i="22"/>
  <c r="F245" i="5"/>
  <c r="L248" i="21"/>
  <c r="B249" i="21"/>
  <c r="A249" i="21"/>
  <c r="G250" i="21" s="1"/>
  <c r="C257" i="22"/>
  <c r="D257" i="22"/>
  <c r="K248" i="21"/>
  <c r="D248" i="21"/>
  <c r="F194" i="21"/>
  <c r="E194" i="21" s="1"/>
  <c r="T243" i="22"/>
  <c r="F243" i="22" s="1"/>
  <c r="T231" i="5"/>
  <c r="L246" i="5"/>
  <c r="S258" i="22" s="1"/>
  <c r="B258" i="22"/>
  <c r="D246" i="5"/>
  <c r="C247" i="5"/>
  <c r="C248" i="21"/>
  <c r="B250" i="5"/>
  <c r="H251" i="5" s="1"/>
  <c r="G250" i="5"/>
  <c r="G262" i="22" s="1"/>
  <c r="M249" i="5"/>
  <c r="T261" i="22" s="1"/>
  <c r="P248" i="21" l="1"/>
  <c r="S248" i="21" s="1"/>
  <c r="D258" i="22"/>
  <c r="C258" i="22"/>
  <c r="F195" i="21"/>
  <c r="E195" i="21" s="1"/>
  <c r="E257" i="22"/>
  <c r="F246" i="5"/>
  <c r="E246" i="5"/>
  <c r="T246" i="5" s="1"/>
  <c r="L247" i="5"/>
  <c r="S259" i="22" s="1"/>
  <c r="B259" i="22"/>
  <c r="D247" i="5"/>
  <c r="C248" i="5"/>
  <c r="S237" i="5"/>
  <c r="S232" i="5"/>
  <c r="S236" i="5"/>
  <c r="S233" i="5"/>
  <c r="S234" i="5"/>
  <c r="S238" i="5"/>
  <c r="S231" i="5"/>
  <c r="S235" i="5"/>
  <c r="S239" i="5"/>
  <c r="S240" i="5"/>
  <c r="S241" i="5"/>
  <c r="S242" i="5"/>
  <c r="K249" i="21"/>
  <c r="D249" i="21"/>
  <c r="G251" i="5"/>
  <c r="G263" i="22" s="1"/>
  <c r="M250" i="5"/>
  <c r="T262" i="22" s="1"/>
  <c r="B251" i="5"/>
  <c r="H252" i="5" s="1"/>
  <c r="E245" i="5"/>
  <c r="T245" i="5" s="1"/>
  <c r="A250" i="21"/>
  <c r="G251" i="21" s="1"/>
  <c r="L249" i="21"/>
  <c r="B250" i="21"/>
  <c r="C250" i="21" s="1"/>
  <c r="C249" i="21"/>
  <c r="F256" i="22"/>
  <c r="I256" i="22"/>
  <c r="C259" i="22" l="1"/>
  <c r="D259" i="22"/>
  <c r="E258" i="22"/>
  <c r="F247" i="5"/>
  <c r="E247" i="5"/>
  <c r="T247" i="5" s="1"/>
  <c r="F257" i="22"/>
  <c r="I257" i="22"/>
  <c r="G252" i="5"/>
  <c r="G264" i="22" s="1"/>
  <c r="B252" i="5"/>
  <c r="H253" i="5" s="1"/>
  <c r="M251" i="5"/>
  <c r="T263" i="22" s="1"/>
  <c r="B251" i="21"/>
  <c r="C251" i="21" s="1"/>
  <c r="L250" i="21"/>
  <c r="A251" i="21"/>
  <c r="G252" i="21" s="1"/>
  <c r="K250" i="21"/>
  <c r="D250" i="21"/>
  <c r="P249" i="21"/>
  <c r="S249" i="21" s="1"/>
  <c r="L248" i="5"/>
  <c r="S260" i="22" s="1"/>
  <c r="B260" i="22"/>
  <c r="D248" i="5"/>
  <c r="C249" i="5"/>
  <c r="P250" i="21" l="1"/>
  <c r="S250" i="21" s="1"/>
  <c r="A252" i="21"/>
  <c r="G253" i="21" s="1"/>
  <c r="L251" i="21"/>
  <c r="B252" i="21"/>
  <c r="L249" i="5"/>
  <c r="S261" i="22" s="1"/>
  <c r="B261" i="22"/>
  <c r="D249" i="5"/>
  <c r="C250" i="5"/>
  <c r="G253" i="5"/>
  <c r="G265" i="22" s="1"/>
  <c r="B253" i="5"/>
  <c r="H254" i="5" s="1"/>
  <c r="M252" i="5"/>
  <c r="T264" i="22" s="1"/>
  <c r="E259" i="22"/>
  <c r="F248" i="5"/>
  <c r="E248" i="5"/>
  <c r="T248" i="5" s="1"/>
  <c r="C260" i="22"/>
  <c r="D260" i="22"/>
  <c r="K251" i="21"/>
  <c r="D251" i="21"/>
  <c r="F258" i="22"/>
  <c r="I258" i="22"/>
  <c r="F196" i="21"/>
  <c r="E196" i="21" s="1"/>
  <c r="L184" i="21"/>
  <c r="P184" i="21" s="1"/>
  <c r="S184" i="21" s="1"/>
  <c r="P251" i="21" l="1"/>
  <c r="S251" i="21" s="1"/>
  <c r="R189" i="21"/>
  <c r="R191" i="21"/>
  <c r="R192" i="21"/>
  <c r="R194" i="21"/>
  <c r="R185" i="21"/>
  <c r="R188" i="21"/>
  <c r="R193" i="21"/>
  <c r="R190" i="21"/>
  <c r="R187" i="21"/>
  <c r="R184" i="21"/>
  <c r="R195" i="21"/>
  <c r="R186" i="21"/>
  <c r="C261" i="22"/>
  <c r="D261" i="22"/>
  <c r="K252" i="21"/>
  <c r="D252" i="21"/>
  <c r="F197" i="21"/>
  <c r="E197" i="21" s="1"/>
  <c r="E260" i="22"/>
  <c r="E249" i="5"/>
  <c r="T249" i="5" s="1"/>
  <c r="F249" i="5"/>
  <c r="I259" i="22"/>
  <c r="F259" i="22"/>
  <c r="B254" i="5"/>
  <c r="H255" i="5" s="1"/>
  <c r="G254" i="5"/>
  <c r="G266" i="22" s="1"/>
  <c r="M253" i="5"/>
  <c r="T265" i="22" s="1"/>
  <c r="L250" i="5"/>
  <c r="S262" i="22" s="1"/>
  <c r="B262" i="22"/>
  <c r="D250" i="5"/>
  <c r="C251" i="5"/>
  <c r="C252" i="21"/>
  <c r="A253" i="21"/>
  <c r="G254" i="21" s="1"/>
  <c r="B253" i="21"/>
  <c r="L252" i="21"/>
  <c r="K253" i="21" l="1"/>
  <c r="D253" i="21"/>
  <c r="L251" i="5"/>
  <c r="S263" i="22" s="1"/>
  <c r="B263" i="22"/>
  <c r="D251" i="5"/>
  <c r="C252" i="5"/>
  <c r="E261" i="22"/>
  <c r="F250" i="5"/>
  <c r="E250" i="5"/>
  <c r="T250" i="5" s="1"/>
  <c r="P252" i="21"/>
  <c r="S252" i="21" s="1"/>
  <c r="C253" i="21"/>
  <c r="G255" i="5"/>
  <c r="G267" i="22" s="1"/>
  <c r="M254" i="5"/>
  <c r="T266" i="22" s="1"/>
  <c r="B255" i="5"/>
  <c r="H256" i="5" s="1"/>
  <c r="F198" i="21"/>
  <c r="E198" i="21" s="1"/>
  <c r="B254" i="21"/>
  <c r="C254" i="21" s="1"/>
  <c r="A254" i="21"/>
  <c r="G255" i="21" s="1"/>
  <c r="L253" i="21"/>
  <c r="D262" i="22"/>
  <c r="C262" i="22"/>
  <c r="F260" i="22"/>
  <c r="I260" i="22"/>
  <c r="E262" i="22" l="1"/>
  <c r="F251" i="5"/>
  <c r="E251" i="5"/>
  <c r="T251" i="5" s="1"/>
  <c r="C263" i="22"/>
  <c r="D263" i="22"/>
  <c r="P253" i="21"/>
  <c r="S253" i="21" s="1"/>
  <c r="K254" i="21"/>
  <c r="D254" i="21"/>
  <c r="B256" i="5"/>
  <c r="H257" i="5" s="1"/>
  <c r="G256" i="5"/>
  <c r="G268" i="22" s="1"/>
  <c r="L252" i="5"/>
  <c r="S264" i="22" s="1"/>
  <c r="B264" i="22"/>
  <c r="D252" i="5"/>
  <c r="C253" i="5"/>
  <c r="B255" i="21"/>
  <c r="L254" i="21"/>
  <c r="A255" i="21"/>
  <c r="G256" i="21" s="1"/>
  <c r="F199" i="21"/>
  <c r="E199" i="21" s="1"/>
  <c r="F261" i="22"/>
  <c r="I261" i="22"/>
  <c r="P254" i="21" l="1"/>
  <c r="S254" i="21" s="1"/>
  <c r="A256" i="21"/>
  <c r="G257" i="21" s="1"/>
  <c r="L255" i="21"/>
  <c r="B256" i="21"/>
  <c r="K255" i="21"/>
  <c r="D255" i="21"/>
  <c r="D264" i="22"/>
  <c r="C264" i="22"/>
  <c r="F200" i="21"/>
  <c r="E200" i="21" s="1"/>
  <c r="F262" i="22"/>
  <c r="I262" i="22"/>
  <c r="C255" i="21"/>
  <c r="L253" i="5"/>
  <c r="S265" i="22" s="1"/>
  <c r="B265" i="22"/>
  <c r="D253" i="5"/>
  <c r="C254" i="5"/>
  <c r="B257" i="5"/>
  <c r="H258" i="5" s="1"/>
  <c r="G257" i="5"/>
  <c r="G269" i="22" s="1"/>
  <c r="M256" i="5"/>
  <c r="T268" i="22" s="1"/>
  <c r="E263" i="22"/>
  <c r="F252" i="5"/>
  <c r="E252" i="5"/>
  <c r="T252" i="5" s="1"/>
  <c r="B266" i="22" l="1"/>
  <c r="L254" i="5"/>
  <c r="S266" i="22" s="1"/>
  <c r="D254" i="5"/>
  <c r="C255" i="5"/>
  <c r="E264" i="22"/>
  <c r="E253" i="5"/>
  <c r="T253" i="5" s="1"/>
  <c r="F253" i="5"/>
  <c r="K256" i="21"/>
  <c r="D256" i="21"/>
  <c r="F263" i="22"/>
  <c r="I263" i="22"/>
  <c r="C265" i="22"/>
  <c r="D265" i="22"/>
  <c r="C256" i="21"/>
  <c r="B257" i="21"/>
  <c r="C257" i="21" s="1"/>
  <c r="A257" i="21"/>
  <c r="G258" i="21" s="1"/>
  <c r="F201" i="21"/>
  <c r="E201" i="21" s="1"/>
  <c r="B258" i="5"/>
  <c r="H259" i="5" s="1"/>
  <c r="G258" i="5"/>
  <c r="G270" i="22" s="1"/>
  <c r="M257" i="5"/>
  <c r="T269" i="22" s="1"/>
  <c r="P255" i="21"/>
  <c r="S255" i="21" s="1"/>
  <c r="F202" i="21" l="1"/>
  <c r="E202" i="21" s="1"/>
  <c r="L255" i="5"/>
  <c r="S267" i="22" s="1"/>
  <c r="B267" i="22"/>
  <c r="D255" i="5"/>
  <c r="C256" i="5"/>
  <c r="G259" i="5"/>
  <c r="G271" i="22" s="1"/>
  <c r="M258" i="5"/>
  <c r="T270" i="22" s="1"/>
  <c r="B259" i="5"/>
  <c r="H260" i="5" s="1"/>
  <c r="K257" i="21"/>
  <c r="D257" i="21"/>
  <c r="E265" i="22"/>
  <c r="F254" i="5"/>
  <c r="E254" i="5"/>
  <c r="T254" i="5" s="1"/>
  <c r="L257" i="21"/>
  <c r="B258" i="21"/>
  <c r="C258" i="21" s="1"/>
  <c r="A258" i="21"/>
  <c r="G259" i="21" s="1"/>
  <c r="F264" i="22"/>
  <c r="I264" i="22"/>
  <c r="D266" i="22"/>
  <c r="C266" i="22"/>
  <c r="F203" i="21" l="1"/>
  <c r="E203" i="21" s="1"/>
  <c r="F265" i="22"/>
  <c r="I265" i="22"/>
  <c r="C267" i="22"/>
  <c r="D267" i="22"/>
  <c r="B259" i="21"/>
  <c r="C259" i="21" s="1"/>
  <c r="L258" i="21"/>
  <c r="A259" i="21"/>
  <c r="G260" i="21" s="1"/>
  <c r="M259" i="5"/>
  <c r="T271" i="22" s="1"/>
  <c r="B260" i="5"/>
  <c r="H261" i="5" s="1"/>
  <c r="G260" i="5"/>
  <c r="G272" i="22" s="1"/>
  <c r="K258" i="21"/>
  <c r="D258" i="21"/>
  <c r="L256" i="5"/>
  <c r="S268" i="22" s="1"/>
  <c r="B268" i="22"/>
  <c r="D256" i="5"/>
  <c r="C257" i="5"/>
  <c r="E266" i="22"/>
  <c r="F255" i="5"/>
  <c r="P257" i="21"/>
  <c r="S257" i="21" s="1"/>
  <c r="P258" i="21" l="1"/>
  <c r="S258" i="21" s="1"/>
  <c r="F204" i="21"/>
  <c r="E204" i="21" s="1"/>
  <c r="F266" i="22"/>
  <c r="I266" i="22"/>
  <c r="K259" i="21"/>
  <c r="D259" i="21"/>
  <c r="A260" i="21"/>
  <c r="G261" i="21" s="1"/>
  <c r="B260" i="21"/>
  <c r="L259" i="21"/>
  <c r="L257" i="5"/>
  <c r="S269" i="22" s="1"/>
  <c r="B269" i="22"/>
  <c r="D257" i="5"/>
  <c r="C258" i="5"/>
  <c r="M260" i="5"/>
  <c r="T272" i="22" s="1"/>
  <c r="G261" i="5"/>
  <c r="G273" i="22" s="1"/>
  <c r="B261" i="5"/>
  <c r="H262" i="5" s="1"/>
  <c r="M243" i="5"/>
  <c r="E255" i="5"/>
  <c r="E267" i="22"/>
  <c r="F256" i="5"/>
  <c r="E256" i="5"/>
  <c r="T256" i="5" s="1"/>
  <c r="C268" i="22"/>
  <c r="D268" i="22"/>
  <c r="F205" i="21" l="1"/>
  <c r="E205" i="21" s="1"/>
  <c r="I267" i="22"/>
  <c r="L258" i="5"/>
  <c r="S270" i="22" s="1"/>
  <c r="B270" i="22"/>
  <c r="D258" i="5"/>
  <c r="C259" i="5"/>
  <c r="K260" i="21"/>
  <c r="D260" i="21"/>
  <c r="B262" i="5"/>
  <c r="H263" i="5" s="1"/>
  <c r="M261" i="5"/>
  <c r="T273" i="22" s="1"/>
  <c r="G262" i="5"/>
  <c r="G274" i="22" s="1"/>
  <c r="C260" i="21"/>
  <c r="L260" i="21"/>
  <c r="B261" i="21"/>
  <c r="C261" i="21" s="1"/>
  <c r="A261" i="21"/>
  <c r="G262" i="21" s="1"/>
  <c r="P259" i="21"/>
  <c r="S259" i="21" s="1"/>
  <c r="E268" i="22"/>
  <c r="F257" i="5"/>
  <c r="T255" i="22"/>
  <c r="F255" i="22" s="1"/>
  <c r="T243" i="5"/>
  <c r="C269" i="22"/>
  <c r="D269" i="22"/>
  <c r="F206" i="21" l="1"/>
  <c r="E206" i="21" s="1"/>
  <c r="E257" i="5"/>
  <c r="T257" i="5" s="1"/>
  <c r="L261" i="21"/>
  <c r="B262" i="21"/>
  <c r="A262" i="21"/>
  <c r="G263" i="21" s="1"/>
  <c r="E269" i="22"/>
  <c r="F258" i="5"/>
  <c r="E258" i="5"/>
  <c r="T258" i="5" s="1"/>
  <c r="S249" i="5"/>
  <c r="S246" i="5"/>
  <c r="S243" i="5"/>
  <c r="S247" i="5"/>
  <c r="S245" i="5"/>
  <c r="S244" i="5"/>
  <c r="S248" i="5"/>
  <c r="S250" i="5"/>
  <c r="S251" i="5"/>
  <c r="S252" i="5"/>
  <c r="S253" i="5"/>
  <c r="S254" i="5"/>
  <c r="F268" i="22"/>
  <c r="I268" i="22"/>
  <c r="K261" i="21"/>
  <c r="D261" i="21"/>
  <c r="G263" i="5"/>
  <c r="G275" i="22" s="1"/>
  <c r="M262" i="5"/>
  <c r="T274" i="22" s="1"/>
  <c r="B263" i="5"/>
  <c r="H264" i="5" s="1"/>
  <c r="P260" i="21"/>
  <c r="S260" i="21" s="1"/>
  <c r="D270" i="22"/>
  <c r="C270" i="22"/>
  <c r="L259" i="5"/>
  <c r="S271" i="22" s="1"/>
  <c r="B271" i="22"/>
  <c r="D259" i="5"/>
  <c r="C260" i="5"/>
  <c r="P261" i="21" l="1"/>
  <c r="S261" i="21" s="1"/>
  <c r="F207" i="21"/>
  <c r="E207" i="21" s="1"/>
  <c r="L260" i="5"/>
  <c r="S272" i="22" s="1"/>
  <c r="B272" i="22"/>
  <c r="D260" i="5"/>
  <c r="C261" i="5"/>
  <c r="F269" i="22"/>
  <c r="I269" i="22"/>
  <c r="E270" i="22"/>
  <c r="F259" i="5"/>
  <c r="C271" i="22"/>
  <c r="D271" i="22"/>
  <c r="B264" i="5"/>
  <c r="H265" i="5" s="1"/>
  <c r="G264" i="5"/>
  <c r="G276" i="22" s="1"/>
  <c r="M263" i="5"/>
  <c r="T275" i="22" s="1"/>
  <c r="B263" i="21"/>
  <c r="C263" i="21" s="1"/>
  <c r="L262" i="21"/>
  <c r="A263" i="21"/>
  <c r="G264" i="21" s="1"/>
  <c r="K262" i="21"/>
  <c r="D262" i="21"/>
  <c r="C262" i="21"/>
  <c r="P262" i="21" l="1"/>
  <c r="S262" i="21" s="1"/>
  <c r="D272" i="22"/>
  <c r="C272" i="22"/>
  <c r="A264" i="21"/>
  <c r="G265" i="21" s="1"/>
  <c r="L263" i="21"/>
  <c r="B264" i="21"/>
  <c r="C264" i="21" s="1"/>
  <c r="E259" i="5"/>
  <c r="T259" i="5" s="1"/>
  <c r="M264" i="5"/>
  <c r="T276" i="22" s="1"/>
  <c r="G265" i="5"/>
  <c r="G277" i="22" s="1"/>
  <c r="B265" i="5"/>
  <c r="H266" i="5" s="1"/>
  <c r="E271" i="22"/>
  <c r="F260" i="5"/>
  <c r="E260" i="5"/>
  <c r="T260" i="5" s="1"/>
  <c r="L261" i="5"/>
  <c r="S273" i="22" s="1"/>
  <c r="B273" i="22"/>
  <c r="D261" i="5"/>
  <c r="C262" i="5"/>
  <c r="K263" i="21"/>
  <c r="D263" i="21"/>
  <c r="F270" i="22"/>
  <c r="I270" i="22"/>
  <c r="L264" i="21" l="1"/>
  <c r="B265" i="21"/>
  <c r="C265" i="21" s="1"/>
  <c r="A265" i="21"/>
  <c r="G266" i="21" s="1"/>
  <c r="E272" i="22"/>
  <c r="F261" i="5"/>
  <c r="C273" i="22"/>
  <c r="D273" i="22"/>
  <c r="F271" i="22"/>
  <c r="I271" i="22"/>
  <c r="F208" i="21"/>
  <c r="E208" i="21" s="1"/>
  <c r="L196" i="21"/>
  <c r="P196" i="21" s="1"/>
  <c r="S196" i="21" s="1"/>
  <c r="K264" i="21"/>
  <c r="D264" i="21"/>
  <c r="P263" i="21"/>
  <c r="S263" i="21" s="1"/>
  <c r="L262" i="5"/>
  <c r="S274" i="22" s="1"/>
  <c r="B274" i="22"/>
  <c r="D262" i="5"/>
  <c r="C263" i="5"/>
  <c r="B266" i="5"/>
  <c r="H267" i="5" s="1"/>
  <c r="G266" i="5"/>
  <c r="G278" i="22" s="1"/>
  <c r="M265" i="5"/>
  <c r="T277" i="22" s="1"/>
  <c r="P264" i="21" l="1"/>
  <c r="S264" i="21" s="1"/>
  <c r="D274" i="22"/>
  <c r="C274" i="22"/>
  <c r="F209" i="21"/>
  <c r="E209" i="21" s="1"/>
  <c r="L263" i="5"/>
  <c r="S275" i="22" s="1"/>
  <c r="B275" i="22"/>
  <c r="D263" i="5"/>
  <c r="C264" i="5"/>
  <c r="G267" i="5"/>
  <c r="G279" i="22" s="1"/>
  <c r="M266" i="5"/>
  <c r="T278" i="22" s="1"/>
  <c r="B267" i="5"/>
  <c r="H268" i="5" s="1"/>
  <c r="F272" i="22"/>
  <c r="I272" i="22"/>
  <c r="E261" i="5"/>
  <c r="T261" i="5" s="1"/>
  <c r="A266" i="21"/>
  <c r="G267" i="21" s="1"/>
  <c r="B266" i="21"/>
  <c r="L265" i="21"/>
  <c r="R205" i="21"/>
  <c r="R207" i="21"/>
  <c r="R202" i="21"/>
  <c r="R203" i="21"/>
  <c r="R200" i="21"/>
  <c r="R201" i="21"/>
  <c r="R204" i="21"/>
  <c r="R196" i="21"/>
  <c r="R197" i="21"/>
  <c r="R206" i="21"/>
  <c r="R199" i="21"/>
  <c r="R198" i="21"/>
  <c r="E273" i="22"/>
  <c r="F262" i="5"/>
  <c r="E262" i="5"/>
  <c r="T262" i="5" s="1"/>
  <c r="K265" i="21"/>
  <c r="D265" i="21"/>
  <c r="P265" i="21" l="1"/>
  <c r="S265" i="21" s="1"/>
  <c r="F273" i="22"/>
  <c r="I273" i="22"/>
  <c r="B267" i="21"/>
  <c r="L266" i="21"/>
  <c r="A267" i="21"/>
  <c r="G268" i="21" s="1"/>
  <c r="L264" i="5"/>
  <c r="S276" i="22" s="1"/>
  <c r="B276" i="22"/>
  <c r="D264" i="5"/>
  <c r="C265" i="5"/>
  <c r="K266" i="21"/>
  <c r="D266" i="21"/>
  <c r="C266" i="21"/>
  <c r="C275" i="22"/>
  <c r="D275" i="22"/>
  <c r="E274" i="22"/>
  <c r="F263" i="5"/>
  <c r="E263" i="5"/>
  <c r="T263" i="5" s="1"/>
  <c r="D268" i="5"/>
  <c r="G268" i="5"/>
  <c r="G26" i="5" s="1"/>
  <c r="B268" i="5"/>
  <c r="F268" i="5"/>
  <c r="E268" i="5"/>
  <c r="C268" i="5"/>
  <c r="L268" i="5" s="1"/>
  <c r="G38" i="22"/>
  <c r="M268" i="5" l="1"/>
  <c r="T268" i="5" s="1"/>
  <c r="S268" i="5"/>
  <c r="A268" i="21"/>
  <c r="G269" i="21" s="1"/>
  <c r="L267" i="21"/>
  <c r="B268" i="21"/>
  <c r="C268" i="21" s="1"/>
  <c r="F274" i="22"/>
  <c r="I274" i="22"/>
  <c r="L265" i="5"/>
  <c r="S277" i="22" s="1"/>
  <c r="B277" i="22"/>
  <c r="D265" i="5"/>
  <c r="C266" i="5"/>
  <c r="K267" i="21"/>
  <c r="D267" i="21"/>
  <c r="C276" i="22"/>
  <c r="D276" i="22"/>
  <c r="C267" i="21"/>
  <c r="E275" i="22"/>
  <c r="F264" i="5"/>
  <c r="E264" i="5"/>
  <c r="T264" i="5" s="1"/>
  <c r="P266" i="21"/>
  <c r="S266" i="21" s="1"/>
  <c r="F210" i="21"/>
  <c r="E210" i="21" s="1"/>
  <c r="P267" i="21" l="1"/>
  <c r="S267" i="21" s="1"/>
  <c r="L266" i="5"/>
  <c r="S278" i="22" s="1"/>
  <c r="B278" i="22"/>
  <c r="D266" i="5"/>
  <c r="C267" i="5"/>
  <c r="E276" i="22"/>
  <c r="F265" i="5"/>
  <c r="E265" i="5"/>
  <c r="T265" i="5" s="1"/>
  <c r="I275" i="22"/>
  <c r="F275" i="22"/>
  <c r="C277" i="22"/>
  <c r="D277" i="22"/>
  <c r="K268" i="21"/>
  <c r="K27" i="21" s="1"/>
  <c r="D268" i="21"/>
  <c r="A269" i="21"/>
  <c r="G270" i="21" s="1"/>
  <c r="C269" i="21"/>
  <c r="B269" i="21"/>
  <c r="K269" i="21" l="1"/>
  <c r="D269" i="21"/>
  <c r="E269" i="21"/>
  <c r="F269" i="21"/>
  <c r="E277" i="22"/>
  <c r="F266" i="5"/>
  <c r="F276" i="22"/>
  <c r="I276" i="22"/>
  <c r="D278" i="22"/>
  <c r="C278" i="22"/>
  <c r="C270" i="21"/>
  <c r="B270" i="21"/>
  <c r="A270" i="21"/>
  <c r="G271" i="21" s="1"/>
  <c r="R269" i="21"/>
  <c r="L269" i="21"/>
  <c r="B279" i="22"/>
  <c r="L267" i="5"/>
  <c r="D267" i="5"/>
  <c r="F211" i="21"/>
  <c r="E211" i="21" s="1"/>
  <c r="K270" i="21" l="1"/>
  <c r="D270" i="21"/>
  <c r="F270" i="21"/>
  <c r="E270" i="21"/>
  <c r="E278" i="22"/>
  <c r="F267" i="5"/>
  <c r="E266" i="5"/>
  <c r="T266" i="5" s="1"/>
  <c r="H26" i="5"/>
  <c r="R29" i="5" s="1"/>
  <c r="S279" i="22"/>
  <c r="S38" i="22" s="1"/>
  <c r="L26" i="5"/>
  <c r="X14" i="22" s="1"/>
  <c r="F277" i="22"/>
  <c r="I277" i="22"/>
  <c r="P269" i="21"/>
  <c r="S269" i="21" s="1"/>
  <c r="C279" i="22"/>
  <c r="D279" i="22"/>
  <c r="B271" i="21"/>
  <c r="L270" i="21"/>
  <c r="C271" i="21"/>
  <c r="A271" i="21"/>
  <c r="R270" i="21"/>
  <c r="K271" i="21" l="1"/>
  <c r="D271" i="21"/>
  <c r="E271" i="21"/>
  <c r="F271" i="21"/>
  <c r="R271" i="21"/>
  <c r="L271" i="21"/>
  <c r="M255" i="5"/>
  <c r="E267" i="5"/>
  <c r="P270" i="21"/>
  <c r="S270" i="21" s="1"/>
  <c r="F212" i="21"/>
  <c r="E212" i="21" s="1"/>
  <c r="E279" i="22"/>
  <c r="M267" i="5"/>
  <c r="I278" i="22"/>
  <c r="F278" i="22"/>
  <c r="T267" i="5" l="1"/>
  <c r="T267" i="22"/>
  <c r="F267" i="22" s="1"/>
  <c r="T255" i="5"/>
  <c r="T279" i="22"/>
  <c r="M26" i="5"/>
  <c r="I279" i="22"/>
  <c r="I38" i="22" s="1"/>
  <c r="F213" i="21"/>
  <c r="E213" i="21" s="1"/>
  <c r="P271" i="21"/>
  <c r="D27" i="21"/>
  <c r="T38" i="22" l="1"/>
  <c r="F214" i="21"/>
  <c r="E214" i="21" s="1"/>
  <c r="S271" i="21"/>
  <c r="J38" i="22"/>
  <c r="X22" i="22" s="1"/>
  <c r="F279" i="22"/>
  <c r="F38" i="22" s="1"/>
  <c r="S261" i="5"/>
  <c r="S255" i="5"/>
  <c r="S259" i="5"/>
  <c r="S256" i="5"/>
  <c r="S260" i="5"/>
  <c r="S262" i="5"/>
  <c r="S257" i="5"/>
  <c r="S258" i="5"/>
  <c r="S263" i="5"/>
  <c r="S264" i="5"/>
  <c r="S265" i="5"/>
  <c r="S266" i="5"/>
  <c r="S267" i="5"/>
  <c r="R25" i="5"/>
  <c r="R27" i="5"/>
  <c r="X20" i="22" l="1"/>
  <c r="X24" i="22" s="1"/>
  <c r="X21" i="22"/>
  <c r="Y38" i="22" s="1"/>
  <c r="S27" i="5"/>
  <c r="P27" i="5" s="1"/>
  <c r="P26" i="5" s="1"/>
  <c r="F215" i="21"/>
  <c r="E215" i="21" s="1"/>
  <c r="F216" i="21" l="1"/>
  <c r="E216" i="21" s="1"/>
  <c r="F217" i="21" l="1"/>
  <c r="E217" i="21" s="1"/>
  <c r="F218" i="21" l="1"/>
  <c r="E218" i="21" s="1"/>
  <c r="F219" i="21" l="1"/>
  <c r="E219" i="21" s="1"/>
  <c r="F220" i="21" l="1"/>
  <c r="E220" i="21" s="1"/>
  <c r="L208" i="21"/>
  <c r="P208" i="21" s="1"/>
  <c r="S208" i="21" l="1"/>
  <c r="F221" i="21"/>
  <c r="E221" i="21" s="1"/>
  <c r="R208" i="21" l="1"/>
  <c r="R216" i="21"/>
  <c r="R218" i="21"/>
  <c r="R212" i="21"/>
  <c r="R215" i="21"/>
  <c r="R209" i="21"/>
  <c r="R211" i="21"/>
  <c r="R210" i="21"/>
  <c r="R219" i="21"/>
  <c r="R213" i="21"/>
  <c r="R217" i="21"/>
  <c r="R214" i="21"/>
  <c r="F222" i="21" l="1"/>
  <c r="E222" i="21" s="1"/>
  <c r="F223" i="21" l="1"/>
  <c r="E223" i="21" s="1"/>
  <c r="F224" i="21" l="1"/>
  <c r="E224" i="21" s="1"/>
  <c r="F225" i="21" l="1"/>
  <c r="E225" i="21" s="1"/>
  <c r="F226" i="21" l="1"/>
  <c r="E226" i="21" s="1"/>
  <c r="F227" i="21" l="1"/>
  <c r="E227" i="21" s="1"/>
  <c r="F228" i="21" l="1"/>
  <c r="E228" i="21" s="1"/>
  <c r="F229" i="21" l="1"/>
  <c r="E229" i="21" s="1"/>
  <c r="F230" i="21" l="1"/>
  <c r="E230" i="21" s="1"/>
  <c r="F231" i="21" l="1"/>
  <c r="E231" i="21" s="1"/>
  <c r="F232" i="21" l="1"/>
  <c r="E232" i="21" s="1"/>
  <c r="L220" i="21"/>
  <c r="P220" i="21" s="1"/>
  <c r="S220" i="21" l="1"/>
  <c r="F233" i="21"/>
  <c r="E233" i="21" s="1"/>
  <c r="R221" i="21" l="1"/>
  <c r="R220" i="21"/>
  <c r="R225" i="21"/>
  <c r="R230" i="21"/>
  <c r="R222" i="21"/>
  <c r="R223" i="21"/>
  <c r="R226" i="21"/>
  <c r="R231" i="21"/>
  <c r="R229" i="21"/>
  <c r="R224" i="21"/>
  <c r="R227" i="21"/>
  <c r="R228" i="21"/>
  <c r="F234" i="21" l="1"/>
  <c r="E234" i="21" s="1"/>
  <c r="F235" i="21" l="1"/>
  <c r="E235" i="21" s="1"/>
  <c r="F236" i="21" l="1"/>
  <c r="E236" i="21" s="1"/>
  <c r="F237" i="21" l="1"/>
  <c r="E237" i="21" s="1"/>
  <c r="F238" i="21" l="1"/>
  <c r="E238" i="21" s="1"/>
  <c r="F239" i="21" l="1"/>
  <c r="E239" i="21" s="1"/>
  <c r="F240" i="21" l="1"/>
  <c r="E240" i="21" s="1"/>
  <c r="F241" i="21" l="1"/>
  <c r="E241" i="21" s="1"/>
  <c r="F242" i="21" l="1"/>
  <c r="E242" i="21" s="1"/>
  <c r="F243" i="21" l="1"/>
  <c r="E243" i="21" s="1"/>
  <c r="F244" i="21" l="1"/>
  <c r="E244" i="21" s="1"/>
  <c r="L232" i="21"/>
  <c r="P232" i="21" s="1"/>
  <c r="S232" i="21" l="1"/>
  <c r="F245" i="21"/>
  <c r="E245" i="21" s="1"/>
  <c r="R232" i="21" l="1"/>
  <c r="R233" i="21"/>
  <c r="R235" i="21"/>
  <c r="R234" i="21"/>
  <c r="R237" i="21"/>
  <c r="R241" i="21"/>
  <c r="R242" i="21"/>
  <c r="R240" i="21"/>
  <c r="R236" i="21"/>
  <c r="R239" i="21"/>
  <c r="R243" i="21"/>
  <c r="R238" i="21"/>
  <c r="F246" i="21" l="1"/>
  <c r="E246" i="21" s="1"/>
  <c r="F247" i="21" l="1"/>
  <c r="E247" i="21" s="1"/>
  <c r="F248" i="21" l="1"/>
  <c r="E248" i="21" s="1"/>
  <c r="F249" i="21" l="1"/>
  <c r="E249" i="21" s="1"/>
  <c r="F250" i="21" l="1"/>
  <c r="E250" i="21" s="1"/>
  <c r="F251" i="21" l="1"/>
  <c r="E251" i="21" s="1"/>
  <c r="F252" i="21" l="1"/>
  <c r="E252" i="21" s="1"/>
  <c r="F253" i="21" l="1"/>
  <c r="E253" i="21" s="1"/>
  <c r="F254" i="21" l="1"/>
  <c r="E254" i="21" s="1"/>
  <c r="F255" i="21" l="1"/>
  <c r="E255" i="21" s="1"/>
  <c r="F256" i="21" l="1"/>
  <c r="E256" i="21" s="1"/>
  <c r="L244" i="21"/>
  <c r="P244" i="21" s="1"/>
  <c r="S244" i="21" l="1"/>
  <c r="F257" i="21"/>
  <c r="E257" i="21" s="1"/>
  <c r="R244" i="21" l="1"/>
  <c r="R249" i="21"/>
  <c r="R248" i="21"/>
  <c r="R250" i="21"/>
  <c r="R247" i="21"/>
  <c r="R251" i="21"/>
  <c r="R245" i="21"/>
  <c r="R246" i="21"/>
  <c r="R252" i="21"/>
  <c r="R255" i="21"/>
  <c r="R253" i="21"/>
  <c r="R254" i="21"/>
  <c r="F258" i="21" l="1"/>
  <c r="E258" i="21" s="1"/>
  <c r="F259" i="21" l="1"/>
  <c r="E259" i="21" s="1"/>
  <c r="F260" i="21" l="1"/>
  <c r="E260" i="21" s="1"/>
  <c r="F261" i="21" l="1"/>
  <c r="E261" i="21" s="1"/>
  <c r="F262" i="21" l="1"/>
  <c r="E262" i="21" s="1"/>
  <c r="F263" i="21" l="1"/>
  <c r="E263" i="21" s="1"/>
  <c r="F264" i="21" l="1"/>
  <c r="E264" i="21" s="1"/>
  <c r="F265" i="21" l="1"/>
  <c r="E265" i="21" s="1"/>
  <c r="F266" i="21" l="1"/>
  <c r="E266" i="21" s="1"/>
  <c r="F267" i="21" l="1"/>
  <c r="E267" i="21" s="1"/>
  <c r="G27" i="21" l="1"/>
  <c r="Q30" i="21" s="1"/>
  <c r="F268" i="21"/>
  <c r="L256" i="21"/>
  <c r="P256" i="21" s="1"/>
  <c r="S256" i="21" s="1"/>
  <c r="R264" i="21" l="1"/>
  <c r="R258" i="21"/>
  <c r="R259" i="21"/>
  <c r="R260" i="21"/>
  <c r="R263" i="21"/>
  <c r="R257" i="21"/>
  <c r="R256" i="21"/>
  <c r="R262" i="21"/>
  <c r="R261" i="21"/>
  <c r="R266" i="21"/>
  <c r="R267" i="21"/>
  <c r="R265" i="21"/>
  <c r="F27" i="21"/>
  <c r="E268" i="21"/>
  <c r="L268" i="21" s="1"/>
  <c r="L27" i="21" l="1"/>
  <c r="P268" i="21"/>
  <c r="Q28" i="21" l="1"/>
  <c r="X15" i="22"/>
  <c r="S268" i="21"/>
  <c r="R268" i="21" s="1"/>
  <c r="R28" i="21" s="1"/>
  <c r="O28" i="21" s="1"/>
  <c r="O27" i="21" s="1"/>
  <c r="X23" i="22" s="1"/>
  <c r="X38" i="22" s="1"/>
  <c r="P27" i="21"/>
  <c r="P28" i="21" s="1"/>
  <c r="Q26" i="21"/>
</calcChain>
</file>

<file path=xl/sharedStrings.xml><?xml version="1.0" encoding="utf-8"?>
<sst xmlns="http://schemas.openxmlformats.org/spreadsheetml/2006/main" count="289" uniqueCount="191">
  <si>
    <t>Дата заповнення</t>
  </si>
  <si>
    <t>Дата народження</t>
  </si>
  <si>
    <t>Сума кредиту</t>
  </si>
  <si>
    <t>Тип кредиту</t>
  </si>
  <si>
    <t>Комісія за видачу кредиту, %</t>
  </si>
  <si>
    <t>Схема погашення</t>
  </si>
  <si>
    <t>Тип</t>
  </si>
  <si>
    <t>Власник</t>
  </si>
  <si>
    <t>Рік випуску</t>
  </si>
  <si>
    <t>Марка</t>
  </si>
  <si>
    <t>Модель</t>
  </si>
  <si>
    <t>Валюта</t>
  </si>
  <si>
    <t>Відділення №</t>
  </si>
  <si>
    <t>Мета отримання кредиту</t>
  </si>
  <si>
    <t>споживчі потреби</t>
  </si>
  <si>
    <t>% ставка</t>
  </si>
  <si>
    <t>Податковий номер</t>
  </si>
  <si>
    <t>в місті</t>
  </si>
  <si>
    <t>ПІБ Позичальника</t>
  </si>
  <si>
    <t>Метод розрахунку процентів</t>
  </si>
  <si>
    <t>Початковий внесок</t>
  </si>
  <si>
    <t>Дата платежу</t>
  </si>
  <si>
    <t>Кількість днів місяця</t>
  </si>
  <si>
    <t>інші послуги банку</t>
  </si>
  <si>
    <t>страхування</t>
  </si>
  <si>
    <t>послуги нотаріусів</t>
  </si>
  <si>
    <t>інші послуги</t>
  </si>
  <si>
    <t>на користь банку</t>
  </si>
  <si>
    <t>на користь третіх осіб</t>
  </si>
  <si>
    <t>платежі за надані супутні послуги</t>
  </si>
  <si>
    <t>У тому числі:</t>
  </si>
  <si>
    <t>Основна сума боргу, 
грн.</t>
  </si>
  <si>
    <t>Погашення тіла кредиту,
грн.</t>
  </si>
  <si>
    <t>%-ти за користування кредитом, грн.</t>
  </si>
  <si>
    <t>Дата видачі кредиту</t>
  </si>
  <si>
    <t>Усього</t>
  </si>
  <si>
    <t>х</t>
  </si>
  <si>
    <t>Дата повернення кредиту</t>
  </si>
  <si>
    <t># платежу</t>
  </si>
  <si>
    <t>за операцію з видачі кредиту</t>
  </si>
  <si>
    <t>обов'язк. страх-ня предмету іпотеки/застави</t>
  </si>
  <si>
    <t>реєстр-ція речових прав та їх обтяжень</t>
  </si>
  <si>
    <t>страх-ня життя Позичальника</t>
  </si>
  <si>
    <t xml:space="preserve">Мета отримання </t>
  </si>
  <si>
    <t>Умови кредитування</t>
  </si>
  <si>
    <t xml:space="preserve">  факт       /</t>
  </si>
  <si>
    <t>Страхування</t>
  </si>
  <si>
    <t>Страхування життя</t>
  </si>
  <si>
    <t>Сума</t>
  </si>
  <si>
    <t>обов'язк. страх-ня предмету іпотеку/застави</t>
  </si>
  <si>
    <t>Адреса відділення</t>
  </si>
  <si>
    <t>Расчет д/РПС</t>
  </si>
  <si>
    <t>Платежі на користь банку</t>
  </si>
  <si>
    <t>Платежі на користь третіх осіб</t>
  </si>
  <si>
    <t>пов'язані з видачею кредиту</t>
  </si>
  <si>
    <t>не пов'язані з видачею кредиту</t>
  </si>
  <si>
    <t>при виявленні прихован. кредитів</t>
  </si>
  <si>
    <t>інші</t>
  </si>
  <si>
    <t>% РПС</t>
  </si>
  <si>
    <t>класична</t>
  </si>
  <si>
    <t>UAH/грн</t>
  </si>
  <si>
    <t>Страх-ня предмету застави</t>
  </si>
  <si>
    <t>Обов'язковий щомісячний платіж, 
грн.</t>
  </si>
  <si>
    <t>Параметри кредитної угоди</t>
  </si>
  <si>
    <t>Додаток 2-д до Технологічної карти</t>
  </si>
  <si>
    <t>Ставка %</t>
  </si>
  <si>
    <t>Строк, міс</t>
  </si>
  <si>
    <t>ПІБ Поручителя 1</t>
  </si>
  <si>
    <t>Дані Поручителя 1</t>
  </si>
  <si>
    <t>Дані Поручителя 2</t>
  </si>
  <si>
    <t>ПІБ Поручителя 2</t>
  </si>
  <si>
    <t>Паспорт</t>
  </si>
  <si>
    <t>Адреса</t>
  </si>
  <si>
    <t>Ким виданий</t>
  </si>
  <si>
    <t>Коли виданий</t>
  </si>
  <si>
    <t>Забезпечення (нерухоме майно)</t>
  </si>
  <si>
    <t>Забезпечення (інше нерухоме майно)</t>
  </si>
  <si>
    <t>Заг. площа</t>
  </si>
  <si>
    <t>Кіл-сть кімнат</t>
  </si>
  <si>
    <t>Ринкова вартість</t>
  </si>
  <si>
    <t>Забезпечення (авто)</t>
  </si>
  <si>
    <t>Забезпечення (депозит)</t>
  </si>
  <si>
    <t>Об'єм двигуна</t>
  </si>
  <si>
    <t>Ринкова  вартість</t>
  </si>
  <si>
    <t>Еквівалент, грн.</t>
  </si>
  <si>
    <t>Дата розміщення</t>
  </si>
  <si>
    <t>Строк, міс.</t>
  </si>
  <si>
    <t>Розпорядження</t>
  </si>
  <si>
    <t>Прошу Управління бек-офісу здійснити заведення всіх необхідних параметрів за кредитною угодою в АБС Б2, а саме:</t>
  </si>
  <si>
    <t>ПІБ відповідального працівника Підрозділу кредитної адміністрації</t>
  </si>
  <si>
    <t>%-на ставка за Кредитом</t>
  </si>
  <si>
    <t>Інші роки користування</t>
  </si>
  <si>
    <t>% від суми</t>
  </si>
  <si>
    <t>Строк кредитування</t>
  </si>
  <si>
    <r>
      <rPr>
        <b/>
        <sz val="10"/>
        <color theme="0"/>
        <rFont val="Calibri"/>
        <family val="2"/>
        <charset val="204"/>
      </rPr>
      <t>←</t>
    </r>
    <r>
      <rPr>
        <b/>
        <sz val="10"/>
        <color theme="0"/>
        <rFont val="Calibri"/>
        <family val="2"/>
        <charset val="204"/>
        <scheme val="minor"/>
      </rPr>
      <t>за мінусом Платежів на третіх осіб</t>
    </r>
  </si>
  <si>
    <t>Реальна річна процентна стака</t>
  </si>
  <si>
    <t>ХГВ</t>
  </si>
  <si>
    <t>Харків</t>
  </si>
  <si>
    <t>Графік платежів</t>
  </si>
  <si>
    <t>Дата отримання кредиту</t>
  </si>
  <si>
    <t>Дата погашення кредиту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</si>
  <si>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</si>
  <si>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</si>
  <si>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</si>
  <si>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</si>
  <si>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Діє з*</t>
  </si>
  <si>
    <t>% ставка*</t>
  </si>
  <si>
    <t>* даний розділ використовується в разі змінної ставки по кредиту</t>
  </si>
  <si>
    <t>№</t>
  </si>
  <si>
    <t>Залишок основного боргу для нарахування відсотків</t>
  </si>
  <si>
    <t>Послуги третіх осіб:</t>
  </si>
  <si>
    <t>Послуги нотаріуса</t>
  </si>
  <si>
    <t>Всього</t>
  </si>
  <si>
    <t>Види платежів за кредитом</t>
  </si>
  <si>
    <t>Дата видачі кредиту / дата платежу</t>
  </si>
  <si>
    <t>Кількість днів у розрахунковому періоді</t>
  </si>
  <si>
    <t>Банку</t>
  </si>
  <si>
    <t>розрахунково- касове обслуговування</t>
  </si>
  <si>
    <t>Х</t>
  </si>
  <si>
    <t>Послуги натаріуса</t>
  </si>
  <si>
    <t>Дученко Катерина Андріївна</t>
  </si>
  <si>
    <t>вул.Римарська,10</t>
  </si>
  <si>
    <t>Адміністративні збори грн.</t>
  </si>
  <si>
    <t>Адміністративні збори грн. 0,1% від прожиткового мінімума</t>
  </si>
  <si>
    <t>Оцінка нерухомості, одноразово, грн. мін.-макс.</t>
  </si>
  <si>
    <t>Пенсійне страхування</t>
  </si>
  <si>
    <t>Адміністративні збори</t>
  </si>
  <si>
    <t>Оцінка</t>
  </si>
  <si>
    <t>%-на ставка за кредитом</t>
  </si>
  <si>
    <t>Страхування, %</t>
  </si>
  <si>
    <t>Наступні роки користування</t>
  </si>
  <si>
    <t>ануїтет</t>
  </si>
  <si>
    <t xml:space="preserve">  факт    /</t>
  </si>
  <si>
    <t>Реальна річна процентна ставка</t>
  </si>
  <si>
    <t xml:space="preserve">Оцінка </t>
  </si>
  <si>
    <t>Сума кредиту мін.-макс.</t>
  </si>
  <si>
    <t>Схема погашення:</t>
  </si>
  <si>
    <t>ануітет</t>
  </si>
  <si>
    <t>Пенсійне страхування, грн. 1% від суми застави</t>
  </si>
  <si>
    <t xml:space="preserve">  Відсоткова ставка *:</t>
  </si>
  <si>
    <t>під заставу нерухомого майна</t>
  </si>
  <si>
    <r>
      <t xml:space="preserve">обов'язк. страх-ня предмету </t>
    </r>
    <r>
      <rPr>
        <b/>
        <sz val="9"/>
        <rFont val="Arial"/>
        <family val="2"/>
        <charset val="204"/>
      </rPr>
      <t>іпотеку/з</t>
    </r>
    <r>
      <rPr>
        <b/>
        <sz val="9"/>
        <color indexed="8"/>
        <rFont val="Arial"/>
        <family val="2"/>
        <charset val="204"/>
      </rPr>
      <t>астави *</t>
    </r>
  </si>
  <si>
    <t>Вартість застави (ориєнтовна) 
мін.-макс.</t>
  </si>
  <si>
    <t>Сума додаткових витрат</t>
  </si>
  <si>
    <t>Загальна сума кредиту</t>
  </si>
  <si>
    <t>00.00.0000</t>
  </si>
  <si>
    <t>страх-ня життя Позичальника*</t>
  </si>
  <si>
    <t xml:space="preserve">*Орієнтовний розрахунок тариф страхування може змінюватись в залежності від строку договору </t>
  </si>
  <si>
    <t>Строк кредитування, місяців мін.-мак.</t>
  </si>
  <si>
    <t>16</t>
  </si>
  <si>
    <t>Обов'язковий щомісячний платіж,  з додатковими  платежами, грн.</t>
  </si>
  <si>
    <t>Адреса та № відділення банку</t>
  </si>
  <si>
    <t>Страхування застави, %* (щорічно)</t>
  </si>
  <si>
    <t>Страхування життя, %* (щорічно)</t>
  </si>
  <si>
    <r>
      <t xml:space="preserve">Загальна сума додаткових платежів по кредиту,грн </t>
    </r>
    <r>
      <rPr>
        <b/>
        <sz val="10"/>
        <color rgb="FF2008CE"/>
        <rFont val="Arial"/>
        <family val="2"/>
        <charset val="204"/>
      </rPr>
      <t>(за весь період дії кредиту)</t>
    </r>
  </si>
  <si>
    <t>Аванс, грн, %</t>
  </si>
  <si>
    <t>Сума кредиту за договором</t>
  </si>
  <si>
    <t xml:space="preserve">проценти за користування кредитом за  фіксованою ставкою </t>
  </si>
  <si>
    <t>UIRD 12 мес (грн)+7%</t>
  </si>
  <si>
    <t>Змінна ставка з 3-го року</t>
  </si>
  <si>
    <t>Перші 2 роки користування</t>
  </si>
  <si>
    <t>проценти за користування  кредитом</t>
  </si>
  <si>
    <t>проценти за користування кредитом за  плаваючою ставкою</t>
  </si>
  <si>
    <t>0</t>
  </si>
  <si>
    <t>Позичальник</t>
  </si>
  <si>
    <t>підпис</t>
  </si>
  <si>
    <t>_____________________</t>
  </si>
  <si>
    <t>ПІБ</t>
  </si>
  <si>
    <t>Банк</t>
  </si>
  <si>
    <t>Реальна ставка , %</t>
  </si>
  <si>
    <r>
      <t xml:space="preserve">Загальні витрати за кредитом [уключаючи 
відсотки за користування кредитом, комісії банку та інші витрати,грн </t>
    </r>
    <r>
      <rPr>
        <b/>
        <sz val="10"/>
        <color rgb="FF2008CE"/>
        <rFont val="Arial"/>
        <family val="2"/>
        <charset val="204"/>
      </rPr>
      <t>(за весь період дії кредиту)</t>
    </r>
  </si>
  <si>
    <t>Супровідні витрати:</t>
  </si>
  <si>
    <t>Одноразова комісія банку за надання кредиту від початкової суми кредиту 1% від суми кредиту, але не меньше 5000, 00 грн. (якщо ін. не встановлено кредитним комітетом)</t>
  </si>
  <si>
    <t>Дата видачі кредиту/Дата платежу</t>
  </si>
  <si>
    <t>Чиста сума кредиту/сума платеж за розрахунковий період), грн.</t>
  </si>
  <si>
    <t xml:space="preserve"> комісія за надання кредиту </t>
  </si>
  <si>
    <t>платежі за супровідні послуги</t>
  </si>
  <si>
    <t>за обслуговування кредитної заборгованості</t>
  </si>
  <si>
    <t>розрахунково-касове обслуговування</t>
  </si>
  <si>
    <t>комісійний збір</t>
  </si>
  <si>
    <r>
      <t>інша плата за послуги кредитного посередника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</si>
  <si>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t>кредитного посередника (за наявності)</t>
  </si>
  <si>
    <t>послуги оцінювача, одноразово, грн. мін.-макс.</t>
  </si>
  <si>
    <t>Інші послуги третіх осіб</t>
  </si>
  <si>
    <t>Реальна річна процентна ставка,%</t>
  </si>
  <si>
    <t>Загальна вартість кредиту, грн</t>
  </si>
  <si>
    <t>Додаток 1  до Кредитного   договору № ___________ від _________
(«Кредит під заставу нежитлової нерухомості»)</t>
  </si>
  <si>
    <t>Таблиця обчислення загальної вартості споживчого кредиту під заставу нерухомого (нежитлова нерухомість) майна та реальної річної процентної ставки за кредитом, в тому числі Графік платежів за кредитом</t>
  </si>
  <si>
    <t xml:space="preserve">Фіксована процентна ставка </t>
  </si>
  <si>
    <t xml:space="preserve">Загальна вартість кредиту </t>
  </si>
  <si>
    <t>0,1% но &gt;3000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</si>
</sst>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d\.mm\.yyyy;@"/>
    <numFmt numFmtId="165" formatCode="#,##0.00;[Red]#,##0.00"/>
    <numFmt numFmtId="166" formatCode="#,##0.00_₴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\ [$грн.-422]"/>
    <numFmt numFmtId="170" formatCode="#,##0.00&quot;р.&quot;;[Red]\-#,##0.00&quot;р.&quot;"/>
    <numFmt numFmtId="171" formatCode="#,##0.00\ &quot;₴&quot;"/>
    <numFmt numFmtId="172" formatCode="#,##0.00_ ;\-#,##0.00\ "/>
    <numFmt numFmtId="173" formatCode="0.00;[Red]0.00"/>
    <numFmt numFmtId="174" formatCode="#,##0.00\ &quot;₽&quot;"/>
  </numFmts>
  <fonts count="6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2008CE"/>
      <name val="Calibri"/>
      <family val="2"/>
      <charset val="204"/>
      <scheme val="minor"/>
    </font>
    <font>
      <sz val="11"/>
      <color rgb="FF2008CE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2008CE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2008CE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 Cyr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theme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0"/>
      <color rgb="FF2008CE"/>
      <name val="Arial"/>
      <family val="2"/>
      <charset val="204"/>
    </font>
    <font>
      <b/>
      <sz val="10"/>
      <color rgb="FF2008CE"/>
      <name val="Arial"/>
      <family val="2"/>
      <charset val="204"/>
    </font>
    <font>
      <i/>
      <sz val="10"/>
      <color rgb="FF2008CE"/>
      <name val="Arial"/>
      <family val="2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31"/>
      </patternFill>
    </fill>
  </fills>
  <borders count="6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auto="1"/>
      </right>
      <top/>
      <bottom style="hair">
        <color theme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theme="1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6" fillId="0" borderId="0"/>
    <xf numFmtId="0" fontId="27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0" fontId="19" fillId="0" borderId="0"/>
    <xf numFmtId="168" fontId="26" fillId="0" borderId="0" applyFont="0" applyFill="0" applyBorder="0" applyAlignment="0" applyProtection="0"/>
    <xf numFmtId="0" fontId="28" fillId="0" borderId="0"/>
    <xf numFmtId="9" fontId="39" fillId="0" borderId="0" applyFont="0" applyFill="0" applyBorder="0" applyAlignment="0" applyProtection="0"/>
  </cellStyleXfs>
  <cellXfs count="817">
    <xf numFmtId="0" fontId="0" fillId="0" borderId="0" xfId="0"/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64" fontId="0" fillId="2" borderId="0" xfId="0" applyNumberFormat="1" applyFont="1" applyFill="1" applyBorder="1" applyAlignment="1" applyProtection="1">
      <alignment horizontal="left" vertical="center" wrapText="1"/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0" fontId="0" fillId="6" borderId="0" xfId="0" applyFill="1"/>
    <xf numFmtId="0" fontId="0" fillId="2" borderId="0" xfId="0" applyFill="1" applyProtection="1"/>
    <xf numFmtId="0" fontId="0" fillId="0" borderId="0" xfId="0" applyProtection="1"/>
    <xf numFmtId="0" fontId="13" fillId="2" borderId="0" xfId="0" applyFont="1" applyFill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14" fontId="10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2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2" borderId="15" xfId="0" applyFill="1" applyBorder="1" applyProtection="1"/>
    <xf numFmtId="0" fontId="0" fillId="2" borderId="11" xfId="0" applyFill="1" applyBorder="1" applyProtection="1"/>
    <xf numFmtId="49" fontId="5" fillId="0" borderId="0" xfId="0" applyNumberFormat="1" applyFont="1" applyAlignment="1" applyProtection="1">
      <alignment horizont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2" borderId="12" xfId="0" applyFill="1" applyBorder="1" applyProtection="1"/>
    <xf numFmtId="14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4" fontId="11" fillId="2" borderId="12" xfId="0" applyNumberFormat="1" applyFont="1" applyFill="1" applyBorder="1" applyAlignment="1" applyProtection="1">
      <alignment horizontal="center"/>
    </xf>
    <xf numFmtId="4" fontId="0" fillId="2" borderId="12" xfId="0" applyNumberFormat="1" applyFill="1" applyBorder="1" applyAlignment="1" applyProtection="1">
      <alignment horizontal="center"/>
    </xf>
    <xf numFmtId="10" fontId="9" fillId="0" borderId="0" xfId="0" applyNumberFormat="1" applyFont="1" applyProtection="1"/>
    <xf numFmtId="14" fontId="0" fillId="2" borderId="0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10" fontId="9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5" fillId="6" borderId="19" xfId="0" applyFont="1" applyFill="1" applyBorder="1" applyAlignment="1" applyProtection="1">
      <alignment horizontal="center" vertical="center" wrapText="1"/>
    </xf>
    <xf numFmtId="49" fontId="3" fillId="6" borderId="12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1" fillId="2" borderId="13" xfId="0" applyFont="1" applyFill="1" applyBorder="1" applyAlignment="1" applyProtection="1">
      <alignment horizontal="center"/>
    </xf>
    <xf numFmtId="14" fontId="0" fillId="0" borderId="0" xfId="0" applyNumberFormat="1" applyAlignment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/>
    <xf numFmtId="0" fontId="1" fillId="2" borderId="0" xfId="0" applyFont="1" applyFill="1"/>
    <xf numFmtId="0" fontId="12" fillId="2" borderId="0" xfId="0" applyFont="1" applyFill="1"/>
    <xf numFmtId="0" fontId="9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vertical="center" wrapText="1"/>
    </xf>
    <xf numFmtId="0" fontId="0" fillId="2" borderId="0" xfId="0" applyFill="1" applyBorder="1"/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ill="1" applyBorder="1" applyAlignment="1">
      <alignment horizontal="center" vertical="center"/>
    </xf>
    <xf numFmtId="0" fontId="8" fillId="5" borderId="29" xfId="0" applyNumberFormat="1" applyFont="1" applyFill="1" applyBorder="1" applyAlignment="1" applyProtection="1">
      <alignment horizontal="left" vertical="center"/>
      <protection hidden="1"/>
    </xf>
    <xf numFmtId="10" fontId="0" fillId="2" borderId="29" xfId="0" applyNumberFormat="1" applyFont="1" applyFill="1" applyBorder="1" applyAlignment="1" applyProtection="1">
      <alignment horizontal="center" vertical="center"/>
      <protection hidden="1"/>
    </xf>
    <xf numFmtId="3" fontId="0" fillId="2" borderId="29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7" fillId="6" borderId="1" xfId="0" applyFont="1" applyFill="1" applyBorder="1" applyAlignment="1" applyProtection="1">
      <alignment horizontal="center" vertical="center" wrapText="1"/>
    </xf>
    <xf numFmtId="49" fontId="17" fillId="6" borderId="1" xfId="0" applyNumberFormat="1" applyFont="1" applyFill="1" applyBorder="1" applyAlignment="1" applyProtection="1">
      <alignment horizontal="center" wrapText="1"/>
    </xf>
    <xf numFmtId="0" fontId="17" fillId="6" borderId="1" xfId="0" applyFont="1" applyFill="1" applyBorder="1" applyAlignment="1" applyProtection="1">
      <alignment horizontal="center" wrapText="1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8" fillId="5" borderId="29" xfId="0" applyFont="1" applyFill="1" applyBorder="1"/>
    <xf numFmtId="0" fontId="8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2" fillId="6" borderId="0" xfId="0" applyFont="1" applyFill="1"/>
    <xf numFmtId="0" fontId="7" fillId="2" borderId="0" xfId="0" applyFont="1" applyFill="1"/>
    <xf numFmtId="0" fontId="7" fillId="6" borderId="0" xfId="0" applyFont="1" applyFill="1"/>
    <xf numFmtId="0" fontId="18" fillId="6" borderId="0" xfId="0" applyFont="1" applyFill="1" applyAlignment="1">
      <alignment horizontal="left"/>
    </xf>
    <xf numFmtId="0" fontId="6" fillId="6" borderId="0" xfId="0" applyFont="1" applyFill="1"/>
    <xf numFmtId="0" fontId="18" fillId="6" borderId="0" xfId="0" applyFont="1" applyFill="1"/>
    <xf numFmtId="0" fontId="8" fillId="2" borderId="0" xfId="0" applyFont="1" applyFill="1"/>
    <xf numFmtId="0" fontId="18" fillId="0" borderId="0" xfId="0" applyFont="1"/>
    <xf numFmtId="0" fontId="18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Font="1" applyBorder="1" applyAlignment="1"/>
    <xf numFmtId="0" fontId="9" fillId="0" borderId="0" xfId="0" applyFont="1" applyBorder="1" applyAlignment="1">
      <alignment horizontal="center"/>
    </xf>
    <xf numFmtId="14" fontId="0" fillId="2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4" fontId="16" fillId="2" borderId="35" xfId="0" applyNumberFormat="1" applyFont="1" applyFill="1" applyBorder="1" applyAlignment="1" applyProtection="1">
      <alignment horizontal="center" vertical="center" wrapText="1"/>
    </xf>
    <xf numFmtId="4" fontId="16" fillId="2" borderId="15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wrapText="1"/>
    </xf>
    <xf numFmtId="0" fontId="17" fillId="2" borderId="15" xfId="0" applyFont="1" applyFill="1" applyBorder="1" applyAlignment="1" applyProtection="1">
      <alignment horizontal="center" wrapText="1"/>
    </xf>
    <xf numFmtId="0" fontId="8" fillId="5" borderId="29" xfId="0" applyFont="1" applyFill="1" applyBorder="1" applyAlignment="1"/>
    <xf numFmtId="0" fontId="0" fillId="2" borderId="0" xfId="0" applyFill="1" applyBorder="1" applyAlignment="1"/>
    <xf numFmtId="0" fontId="0" fillId="0" borderId="0" xfId="0" applyBorder="1" applyAlignment="1"/>
    <xf numFmtId="0" fontId="8" fillId="5" borderId="35" xfId="0" applyFont="1" applyFill="1" applyBorder="1" applyAlignment="1"/>
    <xf numFmtId="0" fontId="8" fillId="5" borderId="35" xfId="0" applyFont="1" applyFill="1" applyBorder="1"/>
    <xf numFmtId="14" fontId="0" fillId="2" borderId="35" xfId="0" applyNumberFormat="1" applyFill="1" applyBorder="1"/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4" fontId="0" fillId="0" borderId="29" xfId="0" applyNumberFormat="1" applyBorder="1" applyAlignment="1">
      <alignment horizontal="center"/>
    </xf>
    <xf numFmtId="0" fontId="5" fillId="6" borderId="12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0" fillId="6" borderId="12" xfId="0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locked="0"/>
    </xf>
    <xf numFmtId="4" fontId="0" fillId="2" borderId="0" xfId="0" applyNumberFormat="1" applyFill="1" applyBorder="1" applyAlignment="1" applyProtection="1">
      <alignment horizontal="center"/>
      <protection locked="0"/>
    </xf>
    <xf numFmtId="2" fontId="9" fillId="2" borderId="17" xfId="0" applyNumberFormat="1" applyFont="1" applyFill="1" applyBorder="1" applyAlignment="1" applyProtection="1">
      <alignment horizontal="center"/>
    </xf>
    <xf numFmtId="2" fontId="9" fillId="2" borderId="11" xfId="0" applyNumberFormat="1" applyFont="1" applyFill="1" applyBorder="1" applyProtection="1"/>
    <xf numFmtId="4" fontId="0" fillId="2" borderId="0" xfId="0" applyNumberFormat="1" applyFill="1" applyBorder="1" applyProtection="1">
      <protection locked="0"/>
    </xf>
    <xf numFmtId="0" fontId="0" fillId="3" borderId="15" xfId="0" applyFill="1" applyBorder="1" applyProtection="1"/>
    <xf numFmtId="0" fontId="0" fillId="3" borderId="0" xfId="0" applyFill="1" applyBorder="1" applyAlignment="1" applyProtection="1">
      <alignment horizontal="center"/>
    </xf>
    <xf numFmtId="4" fontId="0" fillId="3" borderId="0" xfId="0" applyNumberFormat="1" applyFill="1" applyBorder="1" applyAlignment="1" applyProtection="1">
      <alignment horizontal="center"/>
    </xf>
    <xf numFmtId="0" fontId="5" fillId="6" borderId="35" xfId="0" applyFont="1" applyFill="1" applyBorder="1" applyAlignment="1" applyProtection="1">
      <alignment horizontal="center" vertical="center" wrapText="1"/>
    </xf>
    <xf numFmtId="0" fontId="1" fillId="6" borderId="35" xfId="0" applyFont="1" applyFill="1" applyBorder="1" applyAlignment="1" applyProtection="1">
      <alignment horizontal="center" vertical="center" wrapText="1"/>
    </xf>
    <xf numFmtId="165" fontId="20" fillId="4" borderId="12" xfId="0" applyNumberFormat="1" applyFont="1" applyFill="1" applyBorder="1" applyAlignment="1" applyProtection="1">
      <alignment horizontal="center"/>
    </xf>
    <xf numFmtId="0" fontId="1" fillId="6" borderId="11" xfId="0" applyFont="1" applyFill="1" applyBorder="1" applyAlignment="1" applyProtection="1">
      <alignment horizontal="center" vertical="center" wrapText="1"/>
    </xf>
    <xf numFmtId="49" fontId="4" fillId="6" borderId="12" xfId="0" applyNumberFormat="1" applyFont="1" applyFill="1" applyBorder="1" applyAlignment="1" applyProtection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22" fillId="0" borderId="0" xfId="0" applyFont="1" applyAlignment="1" applyProtection="1"/>
    <xf numFmtId="0" fontId="20" fillId="4" borderId="12" xfId="0" applyFont="1" applyFill="1" applyBorder="1" applyProtection="1"/>
    <xf numFmtId="0" fontId="20" fillId="4" borderId="12" xfId="0" applyFont="1" applyFill="1" applyBorder="1" applyAlignment="1" applyProtection="1">
      <alignment horizontal="center"/>
    </xf>
    <xf numFmtId="4" fontId="20" fillId="4" borderId="12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>
      <alignment horizontal="center"/>
    </xf>
    <xf numFmtId="4" fontId="21" fillId="2" borderId="12" xfId="0" applyNumberFormat="1" applyFont="1" applyFill="1" applyBorder="1" applyAlignment="1" applyProtection="1">
      <alignment horizontal="center"/>
    </xf>
    <xf numFmtId="0" fontId="31" fillId="0" borderId="0" xfId="6" applyFont="1" applyProtection="1">
      <protection locked="0" hidden="1"/>
    </xf>
    <xf numFmtId="0" fontId="0" fillId="2" borderId="0" xfId="0" applyFill="1" applyBorder="1" applyAlignment="1" applyProtection="1"/>
    <xf numFmtId="0" fontId="0" fillId="0" borderId="0" xfId="0" applyFill="1" applyProtection="1"/>
    <xf numFmtId="10" fontId="9" fillId="0" borderId="0" xfId="0" applyNumberFormat="1" applyFont="1" applyFill="1" applyBorder="1" applyAlignment="1" applyProtection="1">
      <alignment horizontal="center"/>
    </xf>
    <xf numFmtId="2" fontId="1" fillId="0" borderId="13" xfId="0" applyNumberFormat="1" applyFont="1" applyBorder="1" applyAlignment="1" applyProtection="1"/>
    <xf numFmtId="165" fontId="9" fillId="2" borderId="0" xfId="0" applyNumberFormat="1" applyFont="1" applyFill="1" applyBorder="1" applyAlignment="1" applyProtection="1"/>
    <xf numFmtId="10" fontId="1" fillId="0" borderId="12" xfId="0" applyNumberFormat="1" applyFont="1" applyBorder="1" applyAlignment="1" applyProtection="1">
      <alignment horizontal="center"/>
    </xf>
    <xf numFmtId="1" fontId="0" fillId="2" borderId="11" xfId="0" applyNumberForma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0" fontId="1" fillId="0" borderId="21" xfId="0" applyNumberFormat="1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0" fillId="8" borderId="3" xfId="0" applyNumberFormat="1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vertical="center" wrapText="1"/>
    </xf>
    <xf numFmtId="2" fontId="1" fillId="0" borderId="21" xfId="0" applyNumberFormat="1" applyFont="1" applyBorder="1" applyAlignment="1" applyProtection="1"/>
    <xf numFmtId="0" fontId="13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0" fillId="2" borderId="3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10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0" fontId="1" fillId="0" borderId="39" xfId="0" applyNumberFormat="1" applyFont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22" fillId="0" borderId="0" xfId="0" applyFont="1"/>
    <xf numFmtId="14" fontId="0" fillId="0" borderId="0" xfId="0" applyNumberFormat="1"/>
    <xf numFmtId="49" fontId="5" fillId="6" borderId="35" xfId="0" applyNumberFormat="1" applyFont="1" applyFill="1" applyBorder="1" applyAlignment="1">
      <alignment horizontal="center" vertical="center" wrapText="1"/>
    </xf>
    <xf numFmtId="49" fontId="3" fillId="6" borderId="44" xfId="0" applyNumberFormat="1" applyFont="1" applyFill="1" applyBorder="1" applyAlignment="1">
      <alignment horizontal="center" vertical="center" wrapText="1"/>
    </xf>
    <xf numFmtId="49" fontId="5" fillId="6" borderId="35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10" fillId="6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4" borderId="35" xfId="0" applyFont="1" applyFill="1" applyBorder="1" applyAlignment="1">
      <alignment horizontal="center"/>
    </xf>
    <xf numFmtId="4" fontId="20" fillId="4" borderId="35" xfId="0" applyNumberFormat="1" applyFont="1" applyFill="1" applyBorder="1" applyAlignment="1">
      <alignment horizontal="center"/>
    </xf>
    <xf numFmtId="165" fontId="20" fillId="4" borderId="35" xfId="0" applyNumberFormat="1" applyFont="1" applyFill="1" applyBorder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center"/>
    </xf>
    <xf numFmtId="0" fontId="0" fillId="3" borderId="35" xfId="0" applyFill="1" applyBorder="1" applyAlignment="1">
      <alignment horizontal="center"/>
    </xf>
    <xf numFmtId="14" fontId="0" fillId="2" borderId="35" xfId="0" applyNumberFormat="1" applyFill="1" applyBorder="1" applyAlignment="1">
      <alignment horizontal="center"/>
    </xf>
    <xf numFmtId="4" fontId="11" fillId="2" borderId="35" xfId="0" applyNumberFormat="1" applyFont="1" applyFill="1" applyBorder="1" applyAlignment="1">
      <alignment horizontal="center"/>
    </xf>
    <xf numFmtId="165" fontId="9" fillId="3" borderId="35" xfId="0" applyNumberFormat="1" applyFont="1" applyFill="1" applyBorder="1" applyAlignment="1">
      <alignment horizontal="center"/>
    </xf>
    <xf numFmtId="4" fontId="0" fillId="2" borderId="35" xfId="0" applyNumberFormat="1" applyFill="1" applyBorder="1" applyAlignment="1">
      <alignment horizontal="center"/>
    </xf>
    <xf numFmtId="165" fontId="9" fillId="0" borderId="35" xfId="0" applyNumberFormat="1" applyFon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42" fillId="11" borderId="0" xfId="0" applyNumberFormat="1" applyFont="1" applyFill="1" applyAlignment="1">
      <alignment horizontal="center"/>
    </xf>
    <xf numFmtId="0" fontId="0" fillId="3" borderId="15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0" fontId="41" fillId="2" borderId="0" xfId="0" applyNumberFormat="1" applyFont="1" applyFill="1" applyAlignment="1">
      <alignment horizontal="center" wrapText="1"/>
    </xf>
    <xf numFmtId="10" fontId="9" fillId="2" borderId="0" xfId="0" applyNumberFormat="1" applyFont="1" applyFill="1" applyAlignment="1">
      <alignment horizontal="center"/>
    </xf>
    <xf numFmtId="0" fontId="0" fillId="3" borderId="42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0" fontId="42" fillId="11" borderId="0" xfId="0" applyFont="1" applyFill="1"/>
    <xf numFmtId="165" fontId="0" fillId="0" borderId="0" xfId="0" applyNumberFormat="1" applyFill="1" applyBorder="1" applyAlignment="1" applyProtection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/>
    <xf numFmtId="10" fontId="1" fillId="2" borderId="35" xfId="7" applyNumberFormat="1" applyFont="1" applyFill="1" applyBorder="1" applyAlignment="1" applyProtection="1">
      <alignment horizontal="center" vertical="center"/>
    </xf>
    <xf numFmtId="2" fontId="1" fillId="2" borderId="35" xfId="7" applyNumberFormat="1" applyFont="1" applyFill="1" applyBorder="1" applyAlignment="1" applyProtection="1">
      <alignment horizontal="center" vertical="center"/>
    </xf>
    <xf numFmtId="10" fontId="1" fillId="2" borderId="35" xfId="7" applyNumberFormat="1" applyFont="1" applyFill="1" applyBorder="1" applyAlignment="1" applyProtection="1">
      <alignment horizontal="center"/>
    </xf>
    <xf numFmtId="173" fontId="2" fillId="2" borderId="11" xfId="0" applyNumberFormat="1" applyFont="1" applyFill="1" applyBorder="1" applyAlignment="1">
      <alignment horizontal="center"/>
    </xf>
    <xf numFmtId="165" fontId="9" fillId="2" borderId="35" xfId="0" applyNumberFormat="1" applyFont="1" applyFill="1" applyBorder="1" applyAlignment="1">
      <alignment horizontal="center"/>
    </xf>
    <xf numFmtId="10" fontId="0" fillId="0" borderId="0" xfId="0" applyNumberFormat="1"/>
    <xf numFmtId="0" fontId="10" fillId="6" borderId="36" xfId="0" applyFont="1" applyFill="1" applyBorder="1" applyAlignment="1" applyProtection="1">
      <alignment horizontal="center"/>
    </xf>
    <xf numFmtId="4" fontId="41" fillId="0" borderId="0" xfId="0" applyNumberFormat="1" applyFont="1" applyAlignment="1" applyProtection="1">
      <alignment horizontal="center"/>
    </xf>
    <xf numFmtId="165" fontId="41" fillId="2" borderId="0" xfId="0" applyNumberFormat="1" applyFont="1" applyFill="1" applyAlignment="1">
      <alignment horizontal="center"/>
    </xf>
    <xf numFmtId="0" fontId="0" fillId="6" borderId="12" xfId="0" applyFill="1" applyBorder="1" applyAlignment="1" applyProtection="1"/>
    <xf numFmtId="165" fontId="41" fillId="13" borderId="0" xfId="0" applyNumberFormat="1" applyFont="1" applyFill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 wrapText="1"/>
    </xf>
    <xf numFmtId="165" fontId="1" fillId="0" borderId="28" xfId="0" applyNumberFormat="1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wrapText="1"/>
    </xf>
    <xf numFmtId="10" fontId="0" fillId="2" borderId="0" xfId="0" applyNumberFormat="1" applyFill="1" applyBorder="1" applyAlignment="1" applyProtection="1">
      <alignment wrapText="1"/>
    </xf>
    <xf numFmtId="49" fontId="5" fillId="0" borderId="0" xfId="0" applyNumberFormat="1" applyFont="1" applyBorder="1" applyAlignment="1" applyProtection="1">
      <alignment wrapText="1"/>
    </xf>
    <xf numFmtId="165" fontId="9" fillId="0" borderId="0" xfId="0" applyNumberFormat="1" applyFont="1" applyFill="1" applyBorder="1" applyAlignment="1" applyProtection="1">
      <alignment horizontal="center"/>
    </xf>
    <xf numFmtId="0" fontId="3" fillId="6" borderId="12" xfId="0" applyFont="1" applyFill="1" applyBorder="1" applyAlignment="1" applyProtection="1">
      <alignment horizontal="center" vertical="center" wrapText="1"/>
    </xf>
    <xf numFmtId="4" fontId="0" fillId="0" borderId="12" xfId="0" applyNumberFormat="1" applyFill="1" applyBorder="1" applyAlignment="1" applyProtection="1">
      <alignment horizontal="center"/>
    </xf>
    <xf numFmtId="4" fontId="3" fillId="0" borderId="12" xfId="0" applyNumberFormat="1" applyFont="1" applyFill="1" applyBorder="1" applyAlignment="1" applyProtection="1">
      <alignment vertical="center"/>
    </xf>
    <xf numFmtId="4" fontId="9" fillId="0" borderId="12" xfId="0" applyNumberFormat="1" applyFont="1" applyFill="1" applyBorder="1" applyAlignment="1" applyProtection="1"/>
    <xf numFmtId="4" fontId="9" fillId="0" borderId="12" xfId="0" applyNumberFormat="1" applyFont="1" applyFill="1" applyBorder="1" applyAlignment="1" applyProtection="1">
      <alignment horizontal="center"/>
    </xf>
    <xf numFmtId="4" fontId="9" fillId="2" borderId="0" xfId="0" applyNumberFormat="1" applyFont="1" applyFill="1" applyAlignment="1">
      <alignment horizontal="center"/>
    </xf>
    <xf numFmtId="4" fontId="41" fillId="11" borderId="0" xfId="0" applyNumberFormat="1" applyFont="1" applyFill="1" applyAlignment="1">
      <alignment horizontal="center"/>
    </xf>
    <xf numFmtId="4" fontId="5" fillId="0" borderId="28" xfId="0" applyNumberFormat="1" applyFont="1" applyBorder="1" applyAlignment="1">
      <alignment horizontal="center" wrapText="1"/>
    </xf>
    <xf numFmtId="4" fontId="0" fillId="0" borderId="0" xfId="0" applyNumberFormat="1" applyFill="1" applyBorder="1" applyAlignment="1" applyProtection="1">
      <alignment horizontal="center"/>
      <protection locked="0"/>
    </xf>
    <xf numFmtId="10" fontId="9" fillId="0" borderId="36" xfId="0" applyNumberFormat="1" applyFont="1" applyFill="1" applyBorder="1" applyAlignment="1" applyProtection="1">
      <alignment horizontal="center"/>
      <protection locked="0"/>
    </xf>
    <xf numFmtId="10" fontId="20" fillId="4" borderId="12" xfId="0" applyNumberFormat="1" applyFont="1" applyFill="1" applyBorder="1" applyAlignment="1" applyProtection="1">
      <alignment horizontal="center"/>
    </xf>
    <xf numFmtId="0" fontId="20" fillId="10" borderId="0" xfId="0" applyFont="1" applyFill="1" applyAlignment="1">
      <alignment horizontal="center"/>
    </xf>
    <xf numFmtId="10" fontId="9" fillId="9" borderId="0" xfId="0" applyNumberFormat="1" applyFont="1" applyFill="1" applyAlignment="1">
      <alignment horizontal="center"/>
    </xf>
    <xf numFmtId="169" fontId="30" fillId="8" borderId="28" xfId="6" applyNumberFormat="1" applyFont="1" applyFill="1" applyBorder="1" applyAlignment="1" applyProtection="1">
      <alignment horizontal="right"/>
      <protection locked="0" hidden="1"/>
    </xf>
    <xf numFmtId="169" fontId="30" fillId="8" borderId="28" xfId="6" applyNumberFormat="1" applyFont="1" applyFill="1" applyBorder="1" applyAlignment="1" applyProtection="1">
      <alignment wrapText="1"/>
      <protection locked="0" hidden="1"/>
    </xf>
    <xf numFmtId="4" fontId="1" fillId="0" borderId="28" xfId="0" applyNumberFormat="1" applyFont="1" applyBorder="1" applyAlignment="1">
      <alignment horizontal="center"/>
    </xf>
    <xf numFmtId="169" fontId="19" fillId="15" borderId="28" xfId="6" applyNumberFormat="1" applyFont="1" applyFill="1" applyBorder="1" applyAlignment="1" applyProtection="1">
      <alignment horizontal="right" wrapText="1"/>
      <protection locked="0" hidden="1"/>
    </xf>
    <xf numFmtId="169" fontId="19" fillId="15" borderId="28" xfId="6" applyNumberFormat="1" applyFont="1" applyFill="1" applyBorder="1" applyAlignment="1" applyProtection="1">
      <alignment horizontal="right"/>
      <protection locked="0" hidden="1"/>
    </xf>
    <xf numFmtId="10" fontId="19" fillId="15" borderId="28" xfId="6" applyNumberFormat="1" applyFont="1" applyFill="1" applyBorder="1" applyAlignment="1" applyProtection="1">
      <alignment horizontal="right" wrapText="1"/>
      <protection locked="0" hidden="1"/>
    </xf>
    <xf numFmtId="10" fontId="1" fillId="2" borderId="35" xfId="0" applyNumberFormat="1" applyFont="1" applyFill="1" applyBorder="1" applyAlignment="1">
      <alignment horizontal="center" vertical="center"/>
    </xf>
    <xf numFmtId="10" fontId="1" fillId="0" borderId="35" xfId="0" applyNumberFormat="1" applyFont="1" applyFill="1" applyBorder="1" applyAlignment="1" applyProtection="1">
      <alignment horizontal="center" wrapText="1"/>
    </xf>
    <xf numFmtId="49" fontId="5" fillId="0" borderId="45" xfId="0" applyNumberFormat="1" applyFont="1" applyBorder="1" applyAlignment="1">
      <alignment horizontal="center" wrapText="1"/>
    </xf>
    <xf numFmtId="10" fontId="20" fillId="4" borderId="36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 vertical="center" wrapText="1"/>
    </xf>
    <xf numFmtId="4" fontId="0" fillId="6" borderId="28" xfId="0" applyNumberFormat="1" applyFill="1" applyBorder="1" applyAlignment="1">
      <alignment vertical="center"/>
    </xf>
    <xf numFmtId="10" fontId="9" fillId="0" borderId="36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4" fontId="5" fillId="0" borderId="45" xfId="0" applyNumberFormat="1" applyFont="1" applyBorder="1" applyAlignment="1">
      <alignment horizontal="center" wrapText="1"/>
    </xf>
    <xf numFmtId="4" fontId="1" fillId="0" borderId="45" xfId="0" applyNumberFormat="1" applyFont="1" applyBorder="1" applyAlignment="1">
      <alignment horizontal="center"/>
    </xf>
    <xf numFmtId="4" fontId="0" fillId="6" borderId="60" xfId="0" applyNumberFormat="1" applyFill="1" applyBorder="1" applyAlignment="1">
      <alignment vertical="center"/>
    </xf>
    <xf numFmtId="4" fontId="0" fillId="6" borderId="61" xfId="0" applyNumberFormat="1" applyFill="1" applyBorder="1" applyAlignment="1">
      <alignment vertical="center"/>
    </xf>
    <xf numFmtId="4" fontId="0" fillId="6" borderId="62" xfId="0" applyNumberFormat="1" applyFill="1" applyBorder="1" applyAlignment="1">
      <alignment vertical="center"/>
    </xf>
    <xf numFmtId="1" fontId="0" fillId="3" borderId="0" xfId="0" applyNumberFormat="1" applyFill="1" applyBorder="1" applyAlignment="1" applyProtection="1">
      <alignment horizontal="center"/>
    </xf>
    <xf numFmtId="0" fontId="54" fillId="0" borderId="0" xfId="6" applyFont="1" applyProtection="1">
      <protection locked="0" hidden="1"/>
    </xf>
    <xf numFmtId="0" fontId="0" fillId="19" borderId="42" xfId="0" applyFill="1" applyBorder="1" applyProtection="1"/>
    <xf numFmtId="14" fontId="0" fillId="19" borderId="0" xfId="0" applyNumberFormat="1" applyFill="1" applyBorder="1" applyAlignment="1" applyProtection="1">
      <alignment horizontal="center"/>
    </xf>
    <xf numFmtId="0" fontId="0" fillId="19" borderId="43" xfId="0" applyFill="1" applyBorder="1" applyAlignment="1" applyProtection="1">
      <alignment horizontal="center"/>
    </xf>
    <xf numFmtId="165" fontId="9" fillId="19" borderId="0" xfId="0" applyNumberFormat="1" applyFont="1" applyFill="1" applyBorder="1" applyAlignment="1" applyProtection="1">
      <alignment horizontal="center"/>
    </xf>
    <xf numFmtId="4" fontId="0" fillId="19" borderId="43" xfId="0" applyNumberFormat="1" applyFill="1" applyBorder="1" applyAlignment="1" applyProtection="1">
      <alignment horizontal="center"/>
    </xf>
    <xf numFmtId="165" fontId="0" fillId="19" borderId="0" xfId="0" applyNumberFormat="1" applyFill="1" applyBorder="1" applyAlignment="1" applyProtection="1">
      <alignment horizontal="center"/>
    </xf>
    <xf numFmtId="165" fontId="9" fillId="19" borderId="0" xfId="0" applyNumberFormat="1" applyFont="1" applyFill="1" applyBorder="1" applyAlignment="1" applyProtection="1"/>
    <xf numFmtId="4" fontId="0" fillId="19" borderId="0" xfId="0" applyNumberFormat="1" applyFill="1" applyBorder="1" applyAlignment="1" applyProtection="1">
      <alignment horizontal="center"/>
      <protection locked="0"/>
    </xf>
    <xf numFmtId="4" fontId="9" fillId="19" borderId="0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ill="1" applyBorder="1" applyAlignment="1" applyProtection="1">
      <alignment horizontal="center"/>
    </xf>
    <xf numFmtId="2" fontId="9" fillId="19" borderId="11" xfId="0" applyNumberFormat="1" applyFont="1" applyFill="1" applyBorder="1" applyProtection="1"/>
    <xf numFmtId="165" fontId="41" fillId="19" borderId="0" xfId="0" applyNumberFormat="1" applyFont="1" applyFill="1" applyBorder="1" applyAlignment="1" applyProtection="1">
      <alignment horizontal="center"/>
    </xf>
    <xf numFmtId="0" fontId="0" fillId="19" borderId="0" xfId="0" applyFill="1" applyProtection="1"/>
    <xf numFmtId="10" fontId="9" fillId="19" borderId="0" xfId="0" applyNumberFormat="1" applyFont="1" applyFill="1" applyBorder="1" applyAlignment="1" applyProtection="1">
      <alignment horizontal="center"/>
    </xf>
    <xf numFmtId="0" fontId="0" fillId="19" borderId="15" xfId="0" applyFill="1" applyBorder="1" applyProtection="1"/>
    <xf numFmtId="0" fontId="0" fillId="19" borderId="0" xfId="0" applyFill="1" applyBorder="1" applyAlignment="1" applyProtection="1">
      <alignment horizontal="center"/>
    </xf>
    <xf numFmtId="4" fontId="0" fillId="19" borderId="0" xfId="0" applyNumberFormat="1" applyFill="1" applyBorder="1" applyAlignment="1" applyProtection="1">
      <alignment horizontal="center"/>
    </xf>
    <xf numFmtId="169" fontId="19" fillId="0" borderId="28" xfId="6" applyNumberFormat="1" applyFont="1" applyFill="1" applyBorder="1" applyAlignment="1" applyProtection="1">
      <alignment vertical="center" wrapText="1"/>
      <protection locked="0" hidden="1"/>
    </xf>
    <xf numFmtId="169" fontId="29" fillId="8" borderId="49" xfId="6" applyNumberFormat="1" applyFont="1" applyFill="1" applyBorder="1" applyAlignment="1" applyProtection="1">
      <alignment horizontal="center"/>
      <protection locked="0" hidden="1"/>
    </xf>
    <xf numFmtId="169" fontId="29" fillId="8" borderId="50" xfId="6" applyNumberFormat="1" applyFont="1" applyFill="1" applyBorder="1" applyAlignment="1" applyProtection="1">
      <alignment horizontal="center"/>
      <protection locked="0" hidden="1"/>
    </xf>
    <xf numFmtId="169" fontId="29" fillId="8" borderId="55" xfId="6" applyNumberFormat="1" applyFont="1" applyFill="1" applyBorder="1" applyAlignment="1" applyProtection="1">
      <alignment horizontal="center"/>
      <protection locked="0" hidden="1"/>
    </xf>
    <xf numFmtId="169" fontId="29" fillId="8" borderId="56" xfId="6" applyNumberFormat="1" applyFont="1" applyFill="1" applyBorder="1" applyAlignment="1" applyProtection="1">
      <alignment horizontal="center"/>
      <protection locked="0" hidden="1"/>
    </xf>
    <xf numFmtId="169" fontId="29" fillId="8" borderId="34" xfId="6" applyNumberFormat="1" applyFont="1" applyFill="1" applyBorder="1" applyAlignment="1" applyProtection="1">
      <alignment horizontal="center"/>
      <protection locked="0" hidden="1"/>
    </xf>
    <xf numFmtId="169" fontId="29" fillId="8" borderId="33" xfId="6" applyNumberFormat="1" applyFont="1" applyFill="1" applyBorder="1" applyAlignment="1" applyProtection="1">
      <alignment horizontal="center"/>
      <protection locked="0" hidden="1"/>
    </xf>
    <xf numFmtId="169" fontId="29" fillId="15" borderId="51" xfId="6" applyNumberFormat="1" applyFont="1" applyFill="1" applyBorder="1" applyAlignment="1" applyProtection="1">
      <alignment horizontal="right" wrapText="1"/>
      <protection locked="0" hidden="1"/>
    </xf>
    <xf numFmtId="169" fontId="29" fillId="15" borderId="52" xfId="6" applyNumberFormat="1" applyFont="1" applyFill="1" applyBorder="1" applyAlignment="1" applyProtection="1">
      <alignment horizontal="right" wrapText="1"/>
      <protection locked="0" hidden="1"/>
    </xf>
    <xf numFmtId="169" fontId="29" fillId="15" borderId="46" xfId="6" applyNumberFormat="1" applyFont="1" applyFill="1" applyBorder="1" applyAlignment="1" applyProtection="1">
      <alignment horizontal="right" wrapText="1"/>
      <protection locked="0" hidden="1"/>
    </xf>
    <xf numFmtId="14" fontId="29" fillId="15" borderId="46" xfId="6" applyNumberFormat="1" applyFont="1" applyFill="1" applyBorder="1" applyAlignment="1" applyProtection="1">
      <alignment horizontal="center" vertical="center"/>
      <protection locked="0" hidden="1"/>
    </xf>
    <xf numFmtId="0" fontId="29" fillId="15" borderId="46" xfId="6" applyFont="1" applyFill="1" applyBorder="1" applyAlignment="1" applyProtection="1">
      <alignment horizontal="center" vertical="center"/>
      <protection locked="0" hidden="1"/>
    </xf>
    <xf numFmtId="14" fontId="29" fillId="17" borderId="28" xfId="6" applyNumberFormat="1" applyFont="1" applyFill="1" applyBorder="1" applyAlignment="1" applyProtection="1">
      <alignment horizontal="center" vertical="center"/>
      <protection locked="0" hidden="1"/>
    </xf>
    <xf numFmtId="0" fontId="29" fillId="17" borderId="28" xfId="6" applyFont="1" applyFill="1" applyBorder="1" applyAlignment="1" applyProtection="1">
      <alignment horizontal="center" vertical="center"/>
      <protection locked="0" hidden="1"/>
    </xf>
    <xf numFmtId="10" fontId="30" fillId="8" borderId="47" xfId="6" applyNumberFormat="1" applyFont="1" applyFill="1" applyBorder="1" applyAlignment="1" applyProtection="1">
      <alignment horizontal="center" wrapText="1"/>
      <protection locked="0" hidden="1"/>
    </xf>
    <xf numFmtId="10" fontId="30" fillId="8" borderId="45" xfId="6" applyNumberFormat="1" applyFont="1" applyFill="1" applyBorder="1" applyAlignment="1" applyProtection="1">
      <alignment horizontal="center" wrapText="1"/>
      <protection locked="0" hidden="1"/>
    </xf>
    <xf numFmtId="14" fontId="29" fillId="8" borderId="28" xfId="6" applyNumberFormat="1" applyFont="1" applyFill="1" applyBorder="1" applyAlignment="1" applyProtection="1">
      <alignment horizontal="center" vertical="center"/>
      <protection locked="0" hidden="1"/>
    </xf>
    <xf numFmtId="0" fontId="29" fillId="8" borderId="28" xfId="6" applyFont="1" applyFill="1" applyBorder="1" applyAlignment="1" applyProtection="1">
      <alignment horizontal="center" vertical="center"/>
      <protection locked="0" hidden="1"/>
    </xf>
    <xf numFmtId="10" fontId="0" fillId="2" borderId="0" xfId="0" applyNumberFormat="1" applyFill="1" applyBorder="1" applyAlignment="1" applyProtection="1">
      <alignment horizontal="center" wrapText="1"/>
    </xf>
    <xf numFmtId="0" fontId="3" fillId="6" borderId="36" xfId="0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6" borderId="40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6" borderId="36" xfId="0" applyFont="1" applyFill="1" applyBorder="1" applyAlignment="1" applyProtection="1">
      <alignment horizontal="center" vertical="center"/>
    </xf>
    <xf numFmtId="49" fontId="3" fillId="6" borderId="44" xfId="0" applyNumberFormat="1" applyFont="1" applyFill="1" applyBorder="1" applyAlignment="1" applyProtection="1">
      <alignment horizontal="center" vertical="center" wrapText="1"/>
    </xf>
    <xf numFmtId="49" fontId="3" fillId="6" borderId="53" xfId="0" applyNumberFormat="1" applyFont="1" applyFill="1" applyBorder="1" applyAlignment="1" applyProtection="1">
      <alignment horizontal="center" vertical="center" wrapText="1"/>
    </xf>
    <xf numFmtId="49" fontId="3" fillId="6" borderId="19" xfId="0" applyNumberFormat="1" applyFont="1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/>
    </xf>
    <xf numFmtId="0" fontId="5" fillId="6" borderId="54" xfId="0" applyFont="1" applyFill="1" applyBorder="1" applyAlignment="1" applyProtection="1">
      <alignment horizontal="center" vertical="center" wrapText="1"/>
    </xf>
    <xf numFmtId="0" fontId="5" fillId="6" borderId="36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/>
    </xf>
    <xf numFmtId="0" fontId="0" fillId="6" borderId="12" xfId="0" applyFill="1" applyBorder="1" applyAlignment="1" applyProtection="1"/>
    <xf numFmtId="0" fontId="10" fillId="6" borderId="12" xfId="0" applyFont="1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1" fillId="6" borderId="36" xfId="0" applyFont="1" applyFill="1" applyBorder="1" applyAlignment="1" applyProtection="1">
      <alignment horizontal="center"/>
    </xf>
    <xf numFmtId="0" fontId="0" fillId="0" borderId="39" xfId="0" applyBorder="1" applyAlignment="1">
      <alignment horizontal="center"/>
    </xf>
    <xf numFmtId="0" fontId="5" fillId="0" borderId="36" xfId="0" applyFont="1" applyBorder="1" applyAlignment="1" applyProtection="1">
      <alignment horizontal="center" wrapText="1"/>
    </xf>
    <xf numFmtId="0" fontId="0" fillId="0" borderId="38" xfId="0" applyBorder="1" applyAlignment="1">
      <alignment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6" borderId="37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/>
    </xf>
    <xf numFmtId="0" fontId="10" fillId="6" borderId="12" xfId="0" applyFont="1" applyFill="1" applyBorder="1" applyAlignment="1" applyProtection="1">
      <alignment horizontal="center" vertical="center" textRotation="90"/>
    </xf>
    <xf numFmtId="0" fontId="5" fillId="6" borderId="13" xfId="0" applyFont="1" applyFill="1" applyBorder="1" applyAlignment="1" applyProtection="1">
      <alignment horizontal="center" vertical="center" wrapText="1"/>
    </xf>
    <xf numFmtId="0" fontId="1" fillId="6" borderId="2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0" fillId="8" borderId="13" xfId="0" applyFont="1" applyFill="1" applyBorder="1" applyAlignment="1" applyProtection="1">
      <alignment horizontal="center" vertical="center" wrapText="1"/>
    </xf>
    <xf numFmtId="0" fontId="9" fillId="8" borderId="16" xfId="0" applyFont="1" applyFill="1" applyBorder="1" applyAlignment="1" applyProtection="1">
      <alignment horizontal="center" vertical="center" wrapText="1"/>
    </xf>
    <xf numFmtId="0" fontId="9" fillId="8" borderId="14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14" fontId="1" fillId="8" borderId="13" xfId="0" applyNumberFormat="1" applyFont="1" applyFill="1" applyBorder="1" applyAlignment="1" applyProtection="1">
      <alignment horizontal="center" vertical="center" wrapText="1"/>
    </xf>
    <xf numFmtId="14" fontId="1" fillId="8" borderId="16" xfId="0" applyNumberFormat="1" applyFont="1" applyFill="1" applyBorder="1" applyAlignment="1" applyProtection="1">
      <alignment horizontal="center" vertical="center" wrapText="1"/>
    </xf>
    <xf numFmtId="0" fontId="0" fillId="8" borderId="14" xfId="0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wrapText="1"/>
    </xf>
    <xf numFmtId="0" fontId="1" fillId="8" borderId="2" xfId="0" applyFont="1" applyFill="1" applyBorder="1" applyAlignment="1" applyProtection="1">
      <alignment horizontal="center" wrapText="1"/>
    </xf>
    <xf numFmtId="0" fontId="1" fillId="8" borderId="3" xfId="0" applyFont="1" applyFill="1" applyBorder="1" applyAlignment="1" applyProtection="1">
      <alignment horizontal="center" wrapText="1"/>
    </xf>
    <xf numFmtId="0" fontId="1" fillId="8" borderId="6" xfId="0" applyFont="1" applyFill="1" applyBorder="1" applyAlignment="1" applyProtection="1">
      <alignment horizontal="center" wrapText="1"/>
    </xf>
    <xf numFmtId="0" fontId="8" fillId="4" borderId="13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14" fontId="1" fillId="12" borderId="13" xfId="0" applyNumberFormat="1" applyFont="1" applyFill="1" applyBorder="1" applyAlignment="1" applyProtection="1">
      <alignment horizontal="center" vertical="center"/>
    </xf>
    <xf numFmtId="0" fontId="0" fillId="12" borderId="16" xfId="0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vertical="center"/>
    </xf>
    <xf numFmtId="0" fontId="8" fillId="5" borderId="25" xfId="0" applyFont="1" applyFill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8" fillId="4" borderId="13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/>
    <xf numFmtId="0" fontId="1" fillId="4" borderId="21" xfId="0" applyFont="1" applyFill="1" applyBorder="1" applyAlignment="1" applyProtection="1"/>
    <xf numFmtId="0" fontId="8" fillId="4" borderId="13" xfId="0" applyFont="1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1" fillId="12" borderId="2" xfId="0" applyNumberFormat="1" applyFont="1" applyFill="1" applyBorder="1" applyAlignment="1" applyProtection="1">
      <alignment horizontal="center" vertical="center" wrapText="1"/>
    </xf>
    <xf numFmtId="0" fontId="1" fillId="12" borderId="3" xfId="0" applyFont="1" applyFill="1" applyBorder="1" applyAlignment="1" applyProtection="1">
      <alignment horizontal="center" vertical="center" wrapText="1"/>
    </xf>
    <xf numFmtId="0" fontId="1" fillId="12" borderId="6" xfId="0" applyFont="1" applyFill="1" applyBorder="1" applyAlignment="1" applyProtection="1">
      <alignment horizontal="center" vertical="center" wrapText="1"/>
    </xf>
    <xf numFmtId="0" fontId="1" fillId="8" borderId="13" xfId="0" applyNumberFormat="1" applyFont="1" applyFill="1" applyBorder="1" applyAlignment="1" applyProtection="1">
      <alignment horizontal="center" vertical="center"/>
      <protection hidden="1"/>
    </xf>
    <xf numFmtId="0" fontId="1" fillId="8" borderId="16" xfId="0" applyNumberFormat="1" applyFont="1" applyFill="1" applyBorder="1" applyAlignment="1" applyProtection="1">
      <alignment horizontal="center" vertical="center"/>
      <protection hidden="1"/>
    </xf>
    <xf numFmtId="0" fontId="0" fillId="8" borderId="14" xfId="0" applyNumberFormat="1" applyFill="1" applyBorder="1" applyAlignment="1" applyProtection="1">
      <alignment horizontal="center" vertical="center"/>
      <protection hidden="1"/>
    </xf>
    <xf numFmtId="4" fontId="1" fillId="12" borderId="13" xfId="0" applyNumberFormat="1" applyFont="1" applyFill="1" applyBorder="1" applyAlignment="1" applyProtection="1">
      <alignment horizontal="center" vertical="center"/>
    </xf>
    <xf numFmtId="4" fontId="1" fillId="12" borderId="16" xfId="0" applyNumberFormat="1" applyFont="1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vertical="center"/>
    </xf>
    <xf numFmtId="0" fontId="5" fillId="6" borderId="40" xfId="0" applyFont="1" applyFill="1" applyBorder="1" applyAlignment="1" applyProtection="1">
      <alignment horizontal="center" vertical="center"/>
    </xf>
    <xf numFmtId="0" fontId="0" fillId="0" borderId="17" xfId="0" applyBorder="1" applyAlignment="1"/>
    <xf numFmtId="0" fontId="0" fillId="0" borderId="37" xfId="0" applyBorder="1" applyAlignment="1"/>
    <xf numFmtId="0" fontId="0" fillId="0" borderId="27" xfId="0" applyBorder="1" applyAlignment="1"/>
    <xf numFmtId="0" fontId="8" fillId="4" borderId="1" xfId="0" applyFont="1" applyFill="1" applyBorder="1" applyAlignment="1" applyProtection="1">
      <alignment vertical="center"/>
    </xf>
    <xf numFmtId="0" fontId="10" fillId="8" borderId="16" xfId="0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2" fontId="1" fillId="2" borderId="36" xfId="0" applyNumberFormat="1" applyFont="1" applyFill="1" applyBorder="1" applyAlignment="1" applyProtection="1">
      <alignment horizontal="center"/>
    </xf>
    <xf numFmtId="0" fontId="1" fillId="6" borderId="36" xfId="0" applyFont="1" applyFill="1" applyBorder="1" applyAlignment="1" applyProtection="1">
      <alignment horizontal="center" vertical="center" wrapText="1"/>
    </xf>
    <xf numFmtId="4" fontId="1" fillId="0" borderId="36" xfId="0" applyNumberFormat="1" applyFont="1" applyFill="1" applyBorder="1" applyAlignment="1" applyProtection="1">
      <alignment horizontal="center"/>
    </xf>
    <xf numFmtId="4" fontId="0" fillId="0" borderId="39" xfId="0" applyNumberFormat="1" applyFill="1" applyBorder="1" applyAlignment="1">
      <alignment horizontal="center"/>
    </xf>
    <xf numFmtId="49" fontId="49" fillId="6" borderId="60" xfId="0" applyNumberFormat="1" applyFont="1" applyFill="1" applyBorder="1" applyAlignment="1">
      <alignment horizontal="center" vertical="center" wrapText="1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8" fillId="5" borderId="36" xfId="0" applyFont="1" applyFill="1" applyBorder="1" applyAlignment="1">
      <alignment vertical="center"/>
    </xf>
    <xf numFmtId="0" fontId="8" fillId="5" borderId="39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 wrapText="1"/>
    </xf>
    <xf numFmtId="0" fontId="8" fillId="4" borderId="38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49" fontId="5" fillId="6" borderId="35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/>
    </xf>
    <xf numFmtId="3" fontId="1" fillId="2" borderId="39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54" xfId="0" applyBorder="1"/>
    <xf numFmtId="0" fontId="0" fillId="0" borderId="27" xfId="0" applyBorder="1"/>
    <xf numFmtId="0" fontId="1" fillId="6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4" borderId="35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 vertical="center" textRotation="90"/>
    </xf>
    <xf numFmtId="49" fontId="49" fillId="6" borderId="35" xfId="0" applyNumberFormat="1" applyFont="1" applyFill="1" applyBorder="1" applyAlignment="1">
      <alignment horizontal="center" vertical="center" wrapText="1"/>
    </xf>
    <xf numFmtId="0" fontId="50" fillId="6" borderId="3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49" fontId="3" fillId="6" borderId="44" xfId="0" applyNumberFormat="1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/>
    </xf>
    <xf numFmtId="0" fontId="0" fillId="6" borderId="38" xfId="0" applyFill="1" applyBorder="1" applyAlignment="1">
      <alignment wrapText="1"/>
    </xf>
    <xf numFmtId="0" fontId="0" fillId="6" borderId="39" xfId="0" applyFill="1" applyBorder="1" applyAlignment="1">
      <alignment wrapText="1"/>
    </xf>
    <xf numFmtId="172" fontId="1" fillId="12" borderId="36" xfId="0" applyNumberFormat="1" applyFont="1" applyFill="1" applyBorder="1" applyAlignment="1">
      <alignment horizontal="center" vertical="center"/>
    </xf>
    <xf numFmtId="172" fontId="1" fillId="12" borderId="38" xfId="0" applyNumberFormat="1" applyFont="1" applyFill="1" applyBorder="1" applyAlignment="1">
      <alignment horizontal="center" vertical="center"/>
    </xf>
    <xf numFmtId="172" fontId="0" fillId="12" borderId="39" xfId="0" applyNumberForma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8" fillId="4" borderId="38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14" fontId="1" fillId="12" borderId="36" xfId="0" applyNumberFormat="1" applyFont="1" applyFill="1" applyBorder="1" applyAlignment="1">
      <alignment horizontal="center" vertical="center" wrapText="1"/>
    </xf>
    <xf numFmtId="14" fontId="1" fillId="12" borderId="38" xfId="0" applyNumberFormat="1" applyFont="1" applyFill="1" applyBorder="1" applyAlignment="1">
      <alignment horizontal="center" vertical="center" wrapText="1"/>
    </xf>
    <xf numFmtId="14" fontId="1" fillId="12" borderId="39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0" fillId="6" borderId="17" xfId="0" applyFill="1" applyBorder="1"/>
    <xf numFmtId="0" fontId="0" fillId="6" borderId="0" xfId="0" applyFill="1"/>
    <xf numFmtId="0" fontId="0" fillId="6" borderId="11" xfId="0" applyFill="1" applyBorder="1"/>
    <xf numFmtId="0" fontId="0" fillId="6" borderId="39" xfId="0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8" fillId="4" borderId="36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left" vertical="center" wrapText="1"/>
    </xf>
    <xf numFmtId="14" fontId="1" fillId="12" borderId="36" xfId="0" applyNumberFormat="1" applyFont="1" applyFill="1" applyBorder="1" applyAlignment="1">
      <alignment horizontal="center" vertical="center"/>
    </xf>
    <xf numFmtId="14" fontId="1" fillId="12" borderId="38" xfId="0" applyNumberFormat="1" applyFont="1" applyFill="1" applyBorder="1" applyAlignment="1">
      <alignment horizontal="center" vertical="center"/>
    </xf>
    <xf numFmtId="14" fontId="1" fillId="12" borderId="3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14" fontId="1" fillId="0" borderId="36" xfId="0" applyNumberFormat="1" applyFont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8" fillId="5" borderId="35" xfId="0" applyFont="1" applyFill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14" fontId="0" fillId="2" borderId="13" xfId="0" applyNumberFormat="1" applyFont="1" applyFill="1" applyBorder="1" applyAlignment="1" applyProtection="1">
      <alignment horizontal="center" vertical="center"/>
    </xf>
    <xf numFmtId="14" fontId="0" fillId="2" borderId="16" xfId="0" applyNumberFormat="1" applyFont="1" applyFill="1" applyBorder="1" applyAlignment="1" applyProtection="1">
      <alignment horizontal="center" vertical="center"/>
    </xf>
    <xf numFmtId="14" fontId="0" fillId="2" borderId="14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1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8" fillId="5" borderId="36" xfId="0" applyFont="1" applyFill="1" applyBorder="1" applyAlignment="1" applyProtection="1"/>
    <xf numFmtId="0" fontId="0" fillId="0" borderId="38" xfId="0" applyBorder="1" applyAlignment="1"/>
    <xf numFmtId="0" fontId="0" fillId="0" borderId="39" xfId="0" applyBorder="1" applyAlignment="1"/>
    <xf numFmtId="0" fontId="9" fillId="2" borderId="36" xfId="0" applyFont="1" applyFill="1" applyBorder="1" applyAlignment="1" applyProtection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5" borderId="35" xfId="0" applyFont="1" applyFill="1" applyBorder="1" applyAlignment="1" applyProtection="1">
      <alignment vertical="center"/>
    </xf>
    <xf numFmtId="0" fontId="0" fillId="0" borderId="35" xfId="0" applyBorder="1" applyAlignment="1"/>
    <xf numFmtId="0" fontId="0" fillId="2" borderId="35" xfId="0" applyFont="1" applyFill="1" applyBorder="1" applyAlignment="1" applyProtection="1">
      <alignment horizontal="center" vertical="center"/>
    </xf>
    <xf numFmtId="0" fontId="0" fillId="0" borderId="35" xfId="0" applyFont="1" applyBorder="1" applyAlignment="1"/>
    <xf numFmtId="0" fontId="8" fillId="5" borderId="36" xfId="0" applyFont="1" applyFill="1" applyBorder="1" applyAlignment="1" applyProtection="1">
      <alignment vertical="center"/>
    </xf>
    <xf numFmtId="4" fontId="0" fillId="0" borderId="13" xfId="0" applyNumberFormat="1" applyFont="1" applyBorder="1" applyAlignment="1" applyProtection="1">
      <alignment horizontal="center" vertical="center"/>
    </xf>
    <xf numFmtId="4" fontId="0" fillId="0" borderId="16" xfId="0" applyNumberFormat="1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8" fillId="5" borderId="30" xfId="0" applyFont="1" applyFill="1" applyBorder="1" applyAlignment="1" applyProtection="1">
      <alignment vertical="center"/>
    </xf>
    <xf numFmtId="0" fontId="11" fillId="5" borderId="32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4" fontId="16" fillId="2" borderId="0" xfId="0" applyNumberFormat="1" applyFont="1" applyFill="1" applyBorder="1" applyAlignment="1" applyProtection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/>
    <xf numFmtId="0" fontId="10" fillId="2" borderId="30" xfId="0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" fillId="0" borderId="31" xfId="0" applyFont="1" applyBorder="1" applyAlignment="1"/>
    <xf numFmtId="0" fontId="0" fillId="0" borderId="32" xfId="0" applyBorder="1" applyAlignment="1"/>
    <xf numFmtId="0" fontId="0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8" fillId="5" borderId="30" xfId="0" applyFont="1" applyFill="1" applyBorder="1" applyAlignment="1" applyProtection="1"/>
    <xf numFmtId="0" fontId="8" fillId="5" borderId="31" xfId="0" applyFont="1" applyFill="1" applyBorder="1" applyAlignment="1"/>
    <xf numFmtId="0" fontId="8" fillId="5" borderId="32" xfId="0" applyFont="1" applyFill="1" applyBorder="1" applyAlignment="1"/>
    <xf numFmtId="0" fontId="9" fillId="2" borderId="30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6" borderId="20" xfId="0" applyFont="1" applyFill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wrapText="1"/>
    </xf>
    <xf numFmtId="0" fontId="16" fillId="6" borderId="21" xfId="0" applyFont="1" applyFill="1" applyBorder="1" applyAlignment="1" applyProtection="1">
      <alignment wrapText="1"/>
    </xf>
    <xf numFmtId="49" fontId="17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 wrapText="1"/>
    </xf>
    <xf numFmtId="49" fontId="17" fillId="6" borderId="19" xfId="0" applyNumberFormat="1" applyFont="1" applyFill="1" applyBorder="1" applyAlignment="1" applyProtection="1">
      <alignment horizontal="center" vertical="center" wrapText="1"/>
    </xf>
    <xf numFmtId="0" fontId="16" fillId="6" borderId="22" xfId="0" applyFont="1" applyFill="1" applyBorder="1" applyAlignment="1" applyProtection="1">
      <alignment wrapText="1"/>
    </xf>
    <xf numFmtId="0" fontId="16" fillId="6" borderId="22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wrapText="1"/>
    </xf>
    <xf numFmtId="0" fontId="0" fillId="2" borderId="30" xfId="0" applyFill="1" applyBorder="1" applyAlignment="1">
      <alignment horizontal="center"/>
    </xf>
    <xf numFmtId="0" fontId="8" fillId="5" borderId="30" xfId="0" applyFont="1" applyFill="1" applyBorder="1" applyAlignment="1"/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5" borderId="32" xfId="0" applyFont="1" applyFill="1" applyBorder="1" applyAlignment="1"/>
    <xf numFmtId="14" fontId="0" fillId="2" borderId="30" xfId="0" applyNumberFormat="1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6" fontId="0" fillId="2" borderId="29" xfId="0" applyNumberFormat="1" applyFill="1" applyBorder="1" applyAlignment="1">
      <alignment horizontal="center"/>
    </xf>
    <xf numFmtId="0" fontId="8" fillId="5" borderId="29" xfId="0" applyFont="1" applyFill="1" applyBorder="1" applyAlignment="1"/>
    <xf numFmtId="0" fontId="0" fillId="0" borderId="29" xfId="0" applyBorder="1" applyAlignment="1">
      <alignment horizontal="center"/>
    </xf>
    <xf numFmtId="0" fontId="17" fillId="6" borderId="36" xfId="0" applyFont="1" applyFill="1" applyBorder="1" applyAlignment="1" applyProtection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8" fillId="5" borderId="35" xfId="0" applyFont="1" applyFill="1" applyBorder="1" applyAlignment="1"/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8" fillId="5" borderId="36" xfId="0" applyFont="1" applyFill="1" applyBorder="1" applyAlignment="1"/>
    <xf numFmtId="0" fontId="8" fillId="5" borderId="39" xfId="0" applyFont="1" applyFill="1" applyBorder="1" applyAlignment="1"/>
    <xf numFmtId="3" fontId="0" fillId="0" borderId="36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55" fillId="0" borderId="0" xfId="0" applyFont="1" applyAlignment="1" applyProtection="1">
      <alignment wrapText="1"/>
      <protection locked="0" hidden="1"/>
    </xf>
    <xf numFmtId="0" fontId="40" fillId="0" borderId="0" xfId="0" applyFont="1" applyAlignme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5" fillId="0" borderId="0" xfId="0" applyFont="1" applyAlignment="1" applyProtection="1">
      <alignment horizontal="center" wrapText="1"/>
      <protection locked="0" hidden="1"/>
    </xf>
    <xf numFmtId="0" fontId="56" fillId="0" borderId="0" xfId="0" applyFont="1" applyAlignment="1" applyProtection="1">
      <alignment horizontal="center" wrapText="1"/>
      <protection locked="0" hidden="1"/>
    </xf>
    <xf numFmtId="0" fontId="24" fillId="0" borderId="0" xfId="0" applyFont="1" applyAlignment="1" applyProtection="1">
      <alignment horizontal="center" wrapText="1"/>
      <protection locked="0" hidden="1"/>
    </xf>
    <xf numFmtId="0" fontId="24" fillId="0" borderId="0" xfId="0" applyFont="1" applyAlignment="1" applyProtection="1">
      <alignment horizontal="center" wrapText="1"/>
      <protection locked="0" hidden="1"/>
    </xf>
    <xf numFmtId="0" fontId="25" fillId="6" borderId="47" xfId="0" applyFont="1" applyFill="1" applyBorder="1" applyAlignment="1" applyProtection="1">
      <alignment horizontal="center" wrapText="1"/>
      <protection locked="0" hidden="1"/>
    </xf>
    <xf numFmtId="0" fontId="1" fillId="6" borderId="48" xfId="0" applyFont="1" applyFill="1" applyBorder="1" applyAlignment="1" applyProtection="1">
      <alignment horizontal="center" wrapText="1"/>
      <protection locked="0" hidden="1"/>
    </xf>
    <xf numFmtId="0" fontId="0" fillId="0" borderId="45" xfId="0" applyBorder="1" applyAlignment="1" applyProtection="1">
      <alignment horizontal="center" wrapText="1"/>
      <protection locked="0" hidden="1"/>
    </xf>
    <xf numFmtId="0" fontId="24" fillId="6" borderId="28" xfId="0" applyFont="1" applyFill="1" applyBorder="1" applyAlignment="1" applyProtection="1">
      <alignment horizontal="center" wrapText="1"/>
      <protection locked="0" hidden="1"/>
    </xf>
    <xf numFmtId="0" fontId="0" fillId="6" borderId="28" xfId="0" applyFill="1" applyBorder="1" applyAlignment="1" applyProtection="1">
      <alignment horizontal="center" wrapText="1"/>
      <protection locked="0" hidden="1"/>
    </xf>
    <xf numFmtId="0" fontId="1" fillId="15" borderId="49" xfId="0" applyFont="1" applyFill="1" applyBorder="1" applyAlignment="1" applyProtection="1">
      <alignment horizontal="center" vertical="top" wrapText="1"/>
      <protection locked="0" hidden="1"/>
    </xf>
    <xf numFmtId="0" fontId="1" fillId="0" borderId="57" xfId="0" applyFont="1" applyBorder="1" applyAlignment="1" applyProtection="1">
      <alignment vertical="top" wrapText="1"/>
      <protection locked="0" hidden="1"/>
    </xf>
    <xf numFmtId="0" fontId="0" fillId="0" borderId="50" xfId="0" applyBorder="1" applyAlignment="1" applyProtection="1">
      <alignment vertical="top" wrapText="1"/>
      <protection locked="0" hidden="1"/>
    </xf>
    <xf numFmtId="4" fontId="0" fillId="15" borderId="45" xfId="0" applyNumberFormat="1" applyFill="1" applyBorder="1" applyAlignment="1" applyProtection="1">
      <alignment horizontal="center"/>
      <protection locked="0" hidden="1"/>
    </xf>
    <xf numFmtId="4" fontId="0" fillId="15" borderId="51" xfId="0" applyNumberFormat="1" applyFill="1" applyBorder="1" applyAlignment="1" applyProtection="1">
      <alignment horizontal="center"/>
      <protection locked="0" hidden="1"/>
    </xf>
    <xf numFmtId="0" fontId="1" fillId="15" borderId="55" xfId="0" applyFont="1" applyFill="1" applyBorder="1" applyAlignment="1" applyProtection="1">
      <alignment horizontal="center" vertical="top" wrapText="1"/>
      <protection locked="0" hidden="1"/>
    </xf>
    <xf numFmtId="0" fontId="1" fillId="0" borderId="0" xfId="0" applyFont="1" applyBorder="1" applyAlignment="1" applyProtection="1">
      <alignment vertical="top" wrapText="1"/>
      <protection locked="0" hidden="1"/>
    </xf>
    <xf numFmtId="0" fontId="0" fillId="0" borderId="56" xfId="0" applyBorder="1" applyAlignment="1" applyProtection="1">
      <alignment vertical="top" wrapText="1"/>
      <protection locked="0" hidden="1"/>
    </xf>
    <xf numFmtId="4" fontId="0" fillId="15" borderId="52" xfId="0" applyNumberFormat="1" applyFill="1" applyBorder="1" applyAlignment="1" applyProtection="1">
      <alignment horizontal="center"/>
      <protection locked="0" hidden="1"/>
    </xf>
    <xf numFmtId="0" fontId="30" fillId="0" borderId="0" xfId="6" applyFont="1" applyFill="1" applyAlignment="1" applyProtection="1">
      <alignment horizontal="left"/>
      <protection locked="0" hidden="1"/>
    </xf>
    <xf numFmtId="0" fontId="30" fillId="0" borderId="0" xfId="6" applyFont="1" applyFill="1" applyAlignment="1" applyProtection="1">
      <alignment horizontal="right"/>
      <protection locked="0" hidden="1"/>
    </xf>
    <xf numFmtId="0" fontId="30" fillId="0" borderId="0" xfId="6" applyFont="1" applyAlignment="1" applyProtection="1">
      <alignment horizontal="right"/>
      <protection locked="0" hidden="1"/>
    </xf>
    <xf numFmtId="0" fontId="1" fillId="15" borderId="34" xfId="0" applyFont="1" applyFill="1" applyBorder="1" applyAlignment="1" applyProtection="1">
      <alignment horizontal="center" vertical="top" wrapText="1"/>
      <protection locked="0" hidden="1"/>
    </xf>
    <xf numFmtId="0" fontId="1" fillId="0" borderId="63" xfId="0" applyFont="1" applyBorder="1" applyAlignment="1" applyProtection="1">
      <alignment vertical="top" wrapText="1"/>
      <protection locked="0" hidden="1"/>
    </xf>
    <xf numFmtId="0" fontId="0" fillId="0" borderId="33" xfId="0" applyBorder="1" applyAlignment="1" applyProtection="1">
      <alignment vertical="top" wrapText="1"/>
      <protection locked="0" hidden="1"/>
    </xf>
    <xf numFmtId="4" fontId="0" fillId="15" borderId="46" xfId="0" applyNumberFormat="1" applyFill="1" applyBorder="1" applyAlignment="1" applyProtection="1">
      <alignment horizontal="center"/>
      <protection locked="0" hidden="1"/>
    </xf>
    <xf numFmtId="14" fontId="30" fillId="0" borderId="0" xfId="6" applyNumberFormat="1" applyFont="1" applyFill="1" applyProtection="1">
      <protection locked="0" hidden="1"/>
    </xf>
    <xf numFmtId="14" fontId="32" fillId="0" borderId="0" xfId="6" applyNumberFormat="1" applyFont="1" applyFill="1" applyProtection="1">
      <protection locked="0" hidden="1"/>
    </xf>
    <xf numFmtId="14" fontId="32" fillId="0" borderId="0" xfId="6" applyNumberFormat="1" applyFont="1" applyProtection="1">
      <protection locked="0" hidden="1"/>
    </xf>
    <xf numFmtId="14" fontId="30" fillId="8" borderId="28" xfId="6" applyNumberFormat="1" applyFont="1" applyFill="1" applyBorder="1" applyAlignment="1" applyProtection="1">
      <alignment horizontal="center" wrapText="1" shrinkToFit="1"/>
      <protection locked="0" hidden="1"/>
    </xf>
    <xf numFmtId="10" fontId="30" fillId="8" borderId="49" xfId="6" applyNumberFormat="1" applyFont="1" applyFill="1" applyBorder="1" applyAlignment="1" applyProtection="1">
      <alignment horizontal="center" wrapText="1" shrinkToFit="1"/>
      <protection locked="0" hidden="1"/>
    </xf>
    <xf numFmtId="10" fontId="30" fillId="8" borderId="50" xfId="6" applyNumberFormat="1" applyFont="1" applyFill="1" applyBorder="1" applyAlignment="1" applyProtection="1">
      <alignment horizontal="center" wrapText="1" shrinkToFit="1"/>
      <protection locked="0" hidden="1"/>
    </xf>
    <xf numFmtId="0" fontId="31" fillId="15" borderId="34" xfId="6" applyFont="1" applyFill="1" applyBorder="1" applyAlignment="1" applyProtection="1">
      <alignment vertical="center"/>
      <protection locked="0" hidden="1"/>
    </xf>
    <xf numFmtId="0" fontId="29" fillId="15" borderId="34" xfId="6" applyFont="1" applyFill="1" applyBorder="1" applyAlignment="1" applyProtection="1">
      <alignment vertical="center"/>
      <protection locked="0" hidden="1"/>
    </xf>
    <xf numFmtId="4" fontId="0" fillId="15" borderId="28" xfId="0" applyNumberFormat="1" applyFill="1" applyBorder="1" applyAlignment="1" applyProtection="1">
      <alignment horizontal="center" vertical="center"/>
      <protection locked="0" hidden="1"/>
    </xf>
    <xf numFmtId="4" fontId="0" fillId="15" borderId="45" xfId="0" applyNumberFormat="1" applyFill="1" applyBorder="1" applyAlignment="1" applyProtection="1">
      <alignment horizontal="center" vertical="center"/>
      <protection locked="0" hidden="1"/>
    </xf>
    <xf numFmtId="169" fontId="29" fillId="8" borderId="47" xfId="6" applyNumberFormat="1" applyFont="1" applyFill="1" applyBorder="1" applyAlignment="1" applyProtection="1">
      <alignment horizontal="center" vertical="center"/>
      <protection locked="0" hidden="1"/>
    </xf>
    <xf numFmtId="169" fontId="29" fillId="8" borderId="45" xfId="6" applyNumberFormat="1" applyFont="1" applyFill="1" applyBorder="1" applyAlignment="1" applyProtection="1">
      <alignment horizontal="center" vertical="center"/>
      <protection locked="0" hidden="1"/>
    </xf>
    <xf numFmtId="2" fontId="30" fillId="0" borderId="0" xfId="6" applyNumberFormat="1" applyFont="1" applyFill="1" applyProtection="1">
      <protection locked="0" hidden="1"/>
    </xf>
    <xf numFmtId="10" fontId="30" fillId="8" borderId="55" xfId="6" applyNumberFormat="1" applyFont="1" applyFill="1" applyBorder="1" applyAlignment="1" applyProtection="1">
      <alignment horizontal="center" wrapText="1" shrinkToFit="1"/>
      <protection locked="0" hidden="1"/>
    </xf>
    <xf numFmtId="10" fontId="30" fillId="8" borderId="56" xfId="6" applyNumberFormat="1" applyFont="1" applyFill="1" applyBorder="1" applyAlignment="1" applyProtection="1">
      <alignment horizontal="center" wrapText="1" shrinkToFit="1"/>
      <protection locked="0" hidden="1"/>
    </xf>
    <xf numFmtId="0" fontId="61" fillId="2" borderId="47" xfId="6" applyFont="1" applyFill="1" applyBorder="1" applyAlignment="1" applyProtection="1">
      <alignment horizontal="left" vertical="center"/>
      <protection locked="0" hidden="1"/>
    </xf>
    <xf numFmtId="0" fontId="61" fillId="2" borderId="48" xfId="6" applyFont="1" applyFill="1" applyBorder="1" applyAlignment="1" applyProtection="1">
      <alignment horizontal="left" vertical="center"/>
      <protection locked="0" hidden="1"/>
    </xf>
    <xf numFmtId="0" fontId="61" fillId="2" borderId="45" xfId="6" applyFont="1" applyFill="1" applyBorder="1" applyAlignment="1" applyProtection="1">
      <alignment horizontal="left" vertical="center"/>
      <protection locked="0" hidden="1"/>
    </xf>
    <xf numFmtId="169" fontId="61" fillId="2" borderId="45" xfId="6" applyNumberFormat="1" applyFont="1" applyFill="1" applyBorder="1" applyAlignment="1" applyProtection="1">
      <alignment horizontal="right" vertical="center"/>
      <protection locked="0" hidden="1"/>
    </xf>
    <xf numFmtId="10" fontId="61" fillId="2" borderId="28" xfId="6" applyNumberFormat="1" applyFont="1" applyFill="1" applyBorder="1" applyAlignment="1" applyProtection="1">
      <alignment vertical="center"/>
      <protection locked="0" hidden="1"/>
    </xf>
    <xf numFmtId="171" fontId="30" fillId="0" borderId="0" xfId="6" applyNumberFormat="1" applyFont="1" applyFill="1" applyProtection="1">
      <protection locked="0" hidden="1"/>
    </xf>
    <xf numFmtId="0" fontId="30" fillId="0" borderId="0" xfId="6" quotePrefix="1" applyFont="1" applyFill="1" applyProtection="1">
      <protection locked="0" hidden="1"/>
    </xf>
    <xf numFmtId="0" fontId="32" fillId="0" borderId="0" xfId="6" applyFont="1" applyFill="1" applyProtection="1">
      <protection locked="0" hidden="1"/>
    </xf>
    <xf numFmtId="0" fontId="32" fillId="0" borderId="0" xfId="6" applyFont="1" applyProtection="1">
      <protection locked="0" hidden="1"/>
    </xf>
    <xf numFmtId="0" fontId="29" fillId="15" borderId="0" xfId="6" applyFont="1" applyFill="1" applyAlignment="1" applyProtection="1">
      <alignment vertical="center"/>
      <protection locked="0" hidden="1"/>
    </xf>
    <xf numFmtId="0" fontId="30" fillId="0" borderId="0" xfId="6" applyFont="1" applyFill="1" applyProtection="1">
      <protection locked="0" hidden="1"/>
    </xf>
    <xf numFmtId="10" fontId="30" fillId="8" borderId="34" xfId="6" applyNumberFormat="1" applyFont="1" applyFill="1" applyBorder="1" applyAlignment="1" applyProtection="1">
      <alignment horizontal="center" wrapText="1" shrinkToFit="1"/>
      <protection locked="0" hidden="1"/>
    </xf>
    <xf numFmtId="10" fontId="30" fillId="8" borderId="33" xfId="6" applyNumberFormat="1" applyFont="1" applyFill="1" applyBorder="1" applyAlignment="1" applyProtection="1">
      <alignment horizontal="center" wrapText="1" shrinkToFit="1"/>
      <protection locked="0" hidden="1"/>
    </xf>
    <xf numFmtId="0" fontId="29" fillId="17" borderId="47" xfId="6" applyFont="1" applyFill="1" applyBorder="1" applyAlignment="1" applyProtection="1">
      <alignment vertical="center"/>
      <protection locked="0" hidden="1"/>
    </xf>
    <xf numFmtId="0" fontId="29" fillId="17" borderId="48" xfId="6" applyFont="1" applyFill="1" applyBorder="1" applyAlignment="1" applyProtection="1">
      <alignment vertical="center"/>
      <protection locked="0" hidden="1"/>
    </xf>
    <xf numFmtId="0" fontId="29" fillId="17" borderId="45" xfId="6" applyFont="1" applyFill="1" applyBorder="1" applyAlignment="1" applyProtection="1">
      <alignment vertical="center"/>
      <protection locked="0" hidden="1"/>
    </xf>
    <xf numFmtId="14" fontId="30" fillId="8" borderId="47" xfId="6" applyNumberFormat="1" applyFont="1" applyFill="1" applyBorder="1" applyAlignment="1" applyProtection="1">
      <alignment horizontal="left"/>
      <protection locked="0" hidden="1"/>
    </xf>
    <xf numFmtId="14" fontId="30" fillId="8" borderId="45" xfId="6" applyNumberFormat="1" applyFont="1" applyFill="1" applyBorder="1" applyAlignment="1" applyProtection="1">
      <alignment horizontal="left"/>
      <protection locked="0" hidden="1"/>
    </xf>
    <xf numFmtId="0" fontId="29" fillId="8" borderId="0" xfId="6" applyFont="1" applyFill="1" applyAlignment="1" applyProtection="1">
      <alignment vertical="center"/>
      <protection locked="0" hidden="1"/>
    </xf>
    <xf numFmtId="0" fontId="30" fillId="8" borderId="47" xfId="6" applyFont="1" applyFill="1" applyBorder="1" applyAlignment="1" applyProtection="1">
      <alignment horizontal="left"/>
      <protection locked="0" hidden="1"/>
    </xf>
    <xf numFmtId="0" fontId="30" fillId="8" borderId="45" xfId="6" applyFont="1" applyFill="1" applyBorder="1" applyAlignment="1" applyProtection="1">
      <alignment horizontal="left"/>
      <protection locked="0" hidden="1"/>
    </xf>
    <xf numFmtId="0" fontId="19" fillId="15" borderId="47" xfId="6" applyFont="1" applyFill="1" applyBorder="1" applyAlignment="1" applyProtection="1">
      <alignment horizontal="left" vertical="center" wrapText="1"/>
      <protection locked="0" hidden="1"/>
    </xf>
    <xf numFmtId="0" fontId="19" fillId="15" borderId="48" xfId="6" applyFont="1" applyFill="1" applyBorder="1" applyAlignment="1" applyProtection="1">
      <alignment horizontal="left" vertical="center" wrapText="1"/>
      <protection locked="0" hidden="1"/>
    </xf>
    <xf numFmtId="0" fontId="0" fillId="0" borderId="45" xfId="0" applyBorder="1" applyAlignment="1" applyProtection="1">
      <alignment horizontal="left" vertical="center" wrapText="1"/>
      <protection locked="0" hidden="1"/>
    </xf>
    <xf numFmtId="0" fontId="19" fillId="15" borderId="28" xfId="6" applyFont="1" applyFill="1" applyBorder="1" applyAlignment="1" applyProtection="1">
      <alignment horizontal="center" vertical="center"/>
      <protection locked="0" hidden="1"/>
    </xf>
    <xf numFmtId="3" fontId="19" fillId="8" borderId="28" xfId="6" applyNumberFormat="1" applyFont="1" applyFill="1" applyBorder="1" applyAlignment="1" applyProtection="1">
      <alignment horizontal="right" vertical="center"/>
      <protection locked="0" hidden="1"/>
    </xf>
    <xf numFmtId="3" fontId="19" fillId="15" borderId="28" xfId="6" applyNumberFormat="1" applyFont="1" applyFill="1" applyBorder="1" applyAlignment="1" applyProtection="1">
      <alignment vertical="center"/>
      <protection locked="0" hidden="1"/>
    </xf>
    <xf numFmtId="0" fontId="30" fillId="8" borderId="47" xfId="6" applyFont="1" applyFill="1" applyBorder="1" applyAlignment="1" applyProtection="1">
      <protection locked="0" hidden="1"/>
    </xf>
    <xf numFmtId="0" fontId="30" fillId="8" borderId="28" xfId="6" applyFont="1" applyFill="1" applyBorder="1" applyAlignment="1" applyProtection="1">
      <protection locked="0" hidden="1"/>
    </xf>
    <xf numFmtId="10" fontId="30" fillId="8" borderId="28" xfId="6" applyNumberFormat="1" applyFont="1" applyFill="1" applyBorder="1" applyAlignment="1" applyProtection="1">
      <protection locked="0" hidden="1"/>
    </xf>
    <xf numFmtId="0" fontId="29" fillId="15" borderId="47" xfId="6" applyFont="1" applyFill="1" applyBorder="1" applyAlignment="1" applyProtection="1">
      <alignment vertical="center" wrapText="1"/>
      <protection locked="0" hidden="1"/>
    </xf>
    <xf numFmtId="0" fontId="0" fillId="0" borderId="48" xfId="0" applyBorder="1" applyAlignment="1" applyProtection="1">
      <alignment vertical="center" wrapText="1"/>
      <protection locked="0" hidden="1"/>
    </xf>
    <xf numFmtId="0" fontId="0" fillId="0" borderId="45" xfId="0" applyBorder="1" applyAlignment="1" applyProtection="1">
      <alignment vertical="center" wrapText="1"/>
      <protection locked="0" hidden="1"/>
    </xf>
    <xf numFmtId="0" fontId="29" fillId="15" borderId="45" xfId="6" applyFont="1" applyFill="1" applyBorder="1" applyAlignment="1" applyProtection="1">
      <alignment horizontal="center"/>
      <protection locked="0" hidden="1"/>
    </xf>
    <xf numFmtId="0" fontId="29" fillId="15" borderId="28" xfId="6" applyFont="1" applyFill="1" applyBorder="1" applyAlignment="1" applyProtection="1">
      <alignment horizontal="center"/>
      <protection locked="0" hidden="1"/>
    </xf>
    <xf numFmtId="0" fontId="30" fillId="8" borderId="47" xfId="6" applyFont="1" applyFill="1" applyBorder="1" applyAlignment="1" applyProtection="1">
      <alignment horizontal="left" wrapText="1"/>
      <protection locked="0" hidden="1"/>
    </xf>
    <xf numFmtId="0" fontId="30" fillId="8" borderId="45" xfId="6" applyFont="1" applyFill="1" applyBorder="1" applyAlignment="1" applyProtection="1">
      <alignment horizontal="left" wrapText="1"/>
      <protection locked="0" hidden="1"/>
    </xf>
    <xf numFmtId="0" fontId="29" fillId="15" borderId="47" xfId="6" applyFont="1" applyFill="1" applyBorder="1" applyAlignment="1" applyProtection="1">
      <alignment horizontal="left" vertical="center" wrapText="1"/>
      <protection locked="0" hidden="1"/>
    </xf>
    <xf numFmtId="0" fontId="29" fillId="15" borderId="48" xfId="6" applyFont="1" applyFill="1" applyBorder="1" applyAlignment="1" applyProtection="1">
      <alignment horizontal="left" vertical="center" wrapText="1"/>
      <protection locked="0" hidden="1"/>
    </xf>
    <xf numFmtId="0" fontId="29" fillId="15" borderId="47" xfId="6" applyFont="1" applyFill="1" applyBorder="1" applyAlignment="1" applyProtection="1">
      <alignment horizontal="center"/>
      <protection locked="0" hidden="1"/>
    </xf>
    <xf numFmtId="0" fontId="29" fillId="15" borderId="48" xfId="6" applyFont="1" applyFill="1" applyBorder="1" applyAlignment="1" applyProtection="1">
      <alignment horizontal="center"/>
      <protection locked="0" hidden="1"/>
    </xf>
    <xf numFmtId="0" fontId="30" fillId="0" borderId="0" xfId="6" applyFont="1" applyProtection="1">
      <protection locked="0" hidden="1"/>
    </xf>
    <xf numFmtId="49" fontId="30" fillId="8" borderId="28" xfId="6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Protection="1">
      <protection locked="0" hidden="1"/>
    </xf>
    <xf numFmtId="0" fontId="29" fillId="15" borderId="49" xfId="6" applyFont="1" applyFill="1" applyBorder="1" applyAlignment="1" applyProtection="1">
      <alignment horizontal="left" vertical="center" wrapText="1"/>
      <protection locked="0" hidden="1"/>
    </xf>
    <xf numFmtId="0" fontId="29" fillId="15" borderId="57" xfId="6" applyFont="1" applyFill="1" applyBorder="1" applyAlignment="1" applyProtection="1">
      <alignment horizontal="left" vertical="center" wrapText="1"/>
      <protection locked="0" hidden="1"/>
    </xf>
    <xf numFmtId="0" fontId="0" fillId="0" borderId="50" xfId="0" applyBorder="1" applyAlignment="1" applyProtection="1">
      <alignment horizontal="left" vertical="center" wrapText="1"/>
      <protection locked="0" hidden="1"/>
    </xf>
    <xf numFmtId="0" fontId="29" fillId="15" borderId="28" xfId="6" applyFont="1" applyFill="1" applyBorder="1" applyAlignment="1" applyProtection="1">
      <alignment horizontal="center" vertical="center"/>
      <protection locked="0" hidden="1"/>
    </xf>
    <xf numFmtId="0" fontId="29" fillId="15" borderId="28" xfId="6" applyFont="1" applyFill="1" applyBorder="1" applyAlignment="1" applyProtection="1">
      <alignment horizontal="center" vertical="center"/>
      <protection locked="0" hidden="1"/>
    </xf>
    <xf numFmtId="49" fontId="30" fillId="8" borderId="47" xfId="6" applyNumberFormat="1" applyFont="1" applyFill="1" applyBorder="1" applyAlignment="1" applyProtection="1">
      <alignment horizontal="center" wrapText="1"/>
      <protection locked="0" hidden="1"/>
    </xf>
    <xf numFmtId="49" fontId="30" fillId="8" borderId="45" xfId="6" applyNumberFormat="1" applyFont="1" applyFill="1" applyBorder="1" applyAlignment="1" applyProtection="1">
      <alignment horizontal="center" wrapText="1"/>
      <protection locked="0" hidden="1"/>
    </xf>
    <xf numFmtId="0" fontId="29" fillId="15" borderId="34" xfId="6" applyFont="1" applyFill="1" applyBorder="1" applyAlignment="1" applyProtection="1">
      <alignment horizontal="left" vertical="center" wrapText="1"/>
      <protection locked="0" hidden="1"/>
    </xf>
    <xf numFmtId="0" fontId="29" fillId="15" borderId="63" xfId="6" applyFont="1" applyFill="1" applyBorder="1" applyAlignment="1" applyProtection="1">
      <alignment horizontal="left" vertical="center" wrapText="1"/>
      <protection locked="0" hidden="1"/>
    </xf>
    <xf numFmtId="0" fontId="0" fillId="0" borderId="33" xfId="0" applyBorder="1" applyAlignment="1" applyProtection="1">
      <alignment horizontal="left" vertical="center" wrapText="1"/>
      <protection locked="0" hidden="1"/>
    </xf>
    <xf numFmtId="0" fontId="19" fillId="15" borderId="28" xfId="6" applyFont="1" applyFill="1" applyBorder="1" applyAlignment="1" applyProtection="1">
      <alignment horizontal="center" vertical="center" wrapText="1"/>
      <protection locked="0" hidden="1"/>
    </xf>
    <xf numFmtId="170" fontId="29" fillId="0" borderId="0" xfId="6" applyNumberFormat="1" applyFont="1" applyProtection="1">
      <protection locked="0" hidden="1"/>
    </xf>
    <xf numFmtId="0" fontId="53" fillId="0" borderId="57" xfId="6" applyFont="1" applyBorder="1" applyAlignment="1" applyProtection="1">
      <alignment horizontal="left" wrapText="1"/>
      <protection locked="0" hidden="1"/>
    </xf>
    <xf numFmtId="0" fontId="53" fillId="0" borderId="50" xfId="6" applyFont="1" applyBorder="1" applyAlignment="1" applyProtection="1">
      <alignment horizontal="left" wrapText="1"/>
      <protection locked="0" hidden="1"/>
    </xf>
    <xf numFmtId="49" fontId="30" fillId="8" borderId="28" xfId="6" applyNumberFormat="1" applyFont="1" applyFill="1" applyBorder="1" applyAlignment="1" applyProtection="1">
      <alignment horizontal="left" wrapText="1"/>
      <protection locked="0" hidden="1"/>
    </xf>
    <xf numFmtId="174" fontId="0" fillId="0" borderId="0" xfId="0" applyNumberFormat="1" applyProtection="1">
      <protection locked="0" hidden="1"/>
    </xf>
    <xf numFmtId="0" fontId="33" fillId="0" borderId="0" xfId="6" applyFont="1" applyBorder="1" applyAlignment="1" applyProtection="1">
      <alignment horizontal="left" vertical="center"/>
      <protection locked="0" hidden="1"/>
    </xf>
    <xf numFmtId="0" fontId="29" fillId="0" borderId="0" xfId="6" applyFont="1" applyBorder="1" applyAlignment="1" applyProtection="1">
      <alignment horizontal="left" vertical="center"/>
      <protection locked="0" hidden="1"/>
    </xf>
    <xf numFmtId="0" fontId="19" fillId="2" borderId="0" xfId="6" applyFont="1" applyFill="1" applyBorder="1" applyAlignment="1" applyProtection="1">
      <alignment wrapText="1"/>
      <protection locked="0" hidden="1"/>
    </xf>
    <xf numFmtId="0" fontId="29" fillId="0" borderId="0" xfId="6" applyFont="1" applyBorder="1" applyAlignment="1" applyProtection="1">
      <alignment horizontal="center" vertical="center"/>
      <protection locked="0" hidden="1"/>
    </xf>
    <xf numFmtId="0" fontId="9" fillId="0" borderId="45" xfId="0" applyFont="1" applyBorder="1" applyAlignment="1" applyProtection="1">
      <alignment horizontal="left" wrapText="1"/>
      <protection locked="0" hidden="1"/>
    </xf>
    <xf numFmtId="0" fontId="30" fillId="15" borderId="47" xfId="6" applyFont="1" applyFill="1" applyBorder="1" applyAlignment="1" applyProtection="1">
      <alignment horizontal="left" vertical="center"/>
      <protection locked="0" hidden="1"/>
    </xf>
    <xf numFmtId="0" fontId="30" fillId="15" borderId="48" xfId="6" applyFont="1" applyFill="1" applyBorder="1" applyAlignment="1" applyProtection="1">
      <alignment horizontal="left" vertical="center"/>
      <protection locked="0" hidden="1"/>
    </xf>
    <xf numFmtId="0" fontId="30" fillId="15" borderId="45" xfId="6" applyFont="1" applyFill="1" applyBorder="1" applyAlignment="1" applyProtection="1">
      <alignment horizontal="left" vertical="center"/>
      <protection locked="0" hidden="1"/>
    </xf>
    <xf numFmtId="0" fontId="30" fillId="15" borderId="28" xfId="6" applyFont="1" applyFill="1" applyBorder="1" applyAlignment="1" applyProtection="1">
      <alignment horizontal="center" vertical="center"/>
      <protection locked="0" hidden="1"/>
    </xf>
    <xf numFmtId="0" fontId="33" fillId="2" borderId="0" xfId="6" applyFont="1" applyFill="1" applyBorder="1" applyAlignment="1" applyProtection="1">
      <alignment horizontal="center" vertical="center"/>
      <protection locked="0" hidden="1"/>
    </xf>
    <xf numFmtId="171" fontId="33" fillId="2" borderId="0" xfId="6" applyNumberFormat="1" applyFont="1" applyFill="1" applyBorder="1" applyAlignment="1" applyProtection="1">
      <alignment horizontal="center" vertical="center"/>
      <protection locked="0" hidden="1"/>
    </xf>
    <xf numFmtId="0" fontId="33" fillId="2" borderId="0" xfId="6" applyFont="1" applyFill="1" applyBorder="1" applyAlignment="1" applyProtection="1">
      <alignment horizontal="center" vertical="center"/>
      <protection locked="0" hidden="1"/>
    </xf>
    <xf numFmtId="0" fontId="30" fillId="15" borderId="52" xfId="6" applyFont="1" applyFill="1" applyBorder="1" applyAlignment="1" applyProtection="1">
      <alignment horizontal="left" vertical="center" wrapText="1"/>
      <protection locked="0" hidden="1"/>
    </xf>
    <xf numFmtId="0" fontId="30" fillId="15" borderId="46" xfId="6" applyFont="1" applyFill="1" applyBorder="1" applyAlignment="1" applyProtection="1">
      <alignment horizontal="center" vertical="center" wrapText="1"/>
      <protection locked="0" hidden="1"/>
    </xf>
    <xf numFmtId="0" fontId="30" fillId="15" borderId="47" xfId="6" applyFont="1" applyFill="1" applyBorder="1" applyAlignment="1" applyProtection="1">
      <alignment horizontal="center" vertical="center" wrapText="1"/>
      <protection locked="0" hidden="1"/>
    </xf>
    <xf numFmtId="0" fontId="9" fillId="0" borderId="45" xfId="0" applyFont="1" applyBorder="1" applyAlignment="1" applyProtection="1">
      <alignment horizontal="center" vertical="center" wrapText="1"/>
      <protection locked="0" hidden="1"/>
    </xf>
    <xf numFmtId="10" fontId="30" fillId="15" borderId="47" xfId="6" applyNumberFormat="1" applyFont="1" applyFill="1" applyBorder="1" applyAlignment="1" applyProtection="1">
      <alignment horizontal="center" vertical="center" wrapText="1"/>
      <protection locked="0" hidden="1"/>
    </xf>
    <xf numFmtId="10" fontId="19" fillId="8" borderId="45" xfId="6" applyNumberFormat="1" applyFont="1" applyFill="1" applyBorder="1" applyAlignment="1" applyProtection="1">
      <alignment horizontal="center" vertical="center" wrapText="1"/>
      <protection locked="0" hidden="1"/>
    </xf>
    <xf numFmtId="0" fontId="31" fillId="0" borderId="0" xfId="6" applyFont="1" applyAlignment="1" applyProtection="1">
      <alignment horizontal="right"/>
      <protection locked="0" hidden="1"/>
    </xf>
    <xf numFmtId="0" fontId="30" fillId="15" borderId="28" xfId="6" applyFont="1" applyFill="1" applyBorder="1" applyAlignment="1" applyProtection="1">
      <alignment horizontal="center" vertical="center" wrapText="1"/>
      <protection locked="0" hidden="1"/>
    </xf>
    <xf numFmtId="0" fontId="32" fillId="2" borderId="51" xfId="6" applyFont="1" applyFill="1" applyBorder="1" applyAlignment="1" applyProtection="1">
      <alignment horizontal="center" vertical="center" wrapText="1"/>
      <protection locked="0" hidden="1"/>
    </xf>
    <xf numFmtId="0" fontId="32" fillId="2" borderId="28" xfId="6" applyFont="1" applyFill="1" applyBorder="1" applyAlignment="1" applyProtection="1">
      <alignment horizontal="center" vertical="center" wrapText="1"/>
      <protection locked="0" hidden="1"/>
    </xf>
    <xf numFmtId="10" fontId="61" fillId="2" borderId="34" xfId="6" applyNumberFormat="1" applyFont="1" applyFill="1" applyBorder="1" applyAlignment="1" applyProtection="1">
      <alignment horizontal="center" vertical="center" wrapText="1"/>
      <protection locked="0" hidden="1"/>
    </xf>
    <xf numFmtId="10" fontId="61" fillId="2" borderId="46" xfId="6" applyNumberFormat="1" applyFont="1" applyFill="1" applyBorder="1" applyAlignment="1" applyProtection="1">
      <alignment horizontal="center" vertical="center" wrapText="1"/>
      <protection locked="0" hidden="1"/>
    </xf>
    <xf numFmtId="10" fontId="32" fillId="2" borderId="28" xfId="6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6" applyFont="1" applyFill="1" applyBorder="1" applyAlignment="1" applyProtection="1">
      <alignment horizontal="center" vertical="center"/>
      <protection locked="0" hidden="1"/>
    </xf>
    <xf numFmtId="0" fontId="33" fillId="0" borderId="0" xfId="6" applyFont="1" applyFill="1" applyBorder="1" applyAlignment="1" applyProtection="1">
      <alignment horizontal="center" vertical="center"/>
      <protection locked="0" hidden="1"/>
    </xf>
    <xf numFmtId="0" fontId="31" fillId="0" borderId="0" xfId="6" applyFont="1" applyFill="1" applyAlignment="1" applyProtection="1">
      <alignment horizontal="right"/>
      <protection locked="0" hidden="1"/>
    </xf>
    <xf numFmtId="0" fontId="19" fillId="0" borderId="0" xfId="6" applyFont="1" applyProtection="1">
      <protection locked="0" hidden="1"/>
    </xf>
    <xf numFmtId="0" fontId="30" fillId="15" borderId="46" xfId="6" applyFont="1" applyFill="1" applyBorder="1" applyAlignment="1" applyProtection="1">
      <alignment horizontal="left" vertical="center" wrapText="1"/>
      <protection locked="0" hidden="1"/>
    </xf>
    <xf numFmtId="0" fontId="11" fillId="2" borderId="46" xfId="0" applyFont="1" applyFill="1" applyBorder="1" applyAlignment="1" applyProtection="1">
      <alignment horizontal="center" vertical="center" wrapText="1"/>
      <protection locked="0" hidden="1"/>
    </xf>
    <xf numFmtId="10" fontId="61" fillId="2" borderId="47" xfId="6" applyNumberFormat="1" applyFont="1" applyFill="1" applyBorder="1" applyAlignment="1" applyProtection="1">
      <alignment horizontal="center" vertical="center" wrapText="1"/>
      <protection locked="0" hidden="1"/>
    </xf>
    <xf numFmtId="10" fontId="61" fillId="2" borderId="28" xfId="6" applyNumberFormat="1" applyFont="1" applyFill="1" applyBorder="1" applyAlignment="1" applyProtection="1">
      <alignment horizontal="center" vertical="center" wrapText="1"/>
      <protection locked="0" hidden="1"/>
    </xf>
    <xf numFmtId="174" fontId="31" fillId="0" borderId="0" xfId="6" applyNumberFormat="1" applyFont="1" applyFill="1" applyAlignment="1" applyProtection="1">
      <alignment horizontal="right"/>
      <protection locked="0" hidden="1"/>
    </xf>
    <xf numFmtId="0" fontId="51" fillId="0" borderId="0" xfId="6" applyFont="1" applyProtection="1">
      <protection locked="0" hidden="1"/>
    </xf>
    <xf numFmtId="0" fontId="29" fillId="0" borderId="0" xfId="6" applyFont="1" applyProtection="1">
      <protection locked="0" hidden="1"/>
    </xf>
    <xf numFmtId="0" fontId="0" fillId="7" borderId="51" xfId="0" applyFill="1" applyBorder="1" applyAlignment="1" applyProtection="1">
      <alignment horizontal="center" wrapText="1"/>
      <protection locked="0" hidden="1"/>
    </xf>
    <xf numFmtId="0" fontId="57" fillId="14" borderId="28" xfId="0" applyFont="1" applyFill="1" applyBorder="1" applyAlignment="1" applyProtection="1">
      <alignment horizontal="center" wrapText="1"/>
      <protection locked="0" hidden="1"/>
    </xf>
    <xf numFmtId="0" fontId="0" fillId="0" borderId="28" xfId="0" applyBorder="1" applyAlignment="1" applyProtection="1">
      <alignment wrapText="1"/>
      <protection locked="0" hidden="1"/>
    </xf>
    <xf numFmtId="0" fontId="19" fillId="14" borderId="28" xfId="6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 applyProtection="1">
      <alignment horizontal="center" wrapText="1"/>
      <protection locked="0" hidden="1"/>
    </xf>
    <xf numFmtId="0" fontId="0" fillId="7" borderId="52" xfId="0" applyFill="1" applyBorder="1" applyAlignment="1" applyProtection="1">
      <alignment horizontal="center" wrapText="1"/>
      <protection locked="0" hidden="1"/>
    </xf>
    <xf numFmtId="0" fontId="0" fillId="7" borderId="28" xfId="0" applyFill="1" applyBorder="1" applyAlignment="1" applyProtection="1">
      <alignment horizontal="center" wrapText="1"/>
      <protection locked="0" hidden="1"/>
    </xf>
    <xf numFmtId="0" fontId="0" fillId="7" borderId="28" xfId="0" applyFill="1" applyBorder="1" applyAlignment="1" applyProtection="1">
      <alignment horizontal="center" wrapText="1"/>
      <protection locked="0" hidden="1"/>
    </xf>
    <xf numFmtId="0" fontId="15" fillId="14" borderId="28" xfId="0" applyFont="1" applyFill="1" applyBorder="1" applyAlignment="1" applyProtection="1">
      <alignment horizontal="center" wrapText="1"/>
      <protection locked="0" hidden="1"/>
    </xf>
    <xf numFmtId="0" fontId="29" fillId="7" borderId="28" xfId="6" applyFont="1" applyFill="1" applyBorder="1" applyAlignment="1" applyProtection="1">
      <alignment horizontal="center" wrapText="1"/>
      <protection locked="0" hidden="1"/>
    </xf>
    <xf numFmtId="0" fontId="29" fillId="14" borderId="28" xfId="6" applyFont="1" applyFill="1" applyBorder="1" applyAlignment="1" applyProtection="1">
      <alignment horizontal="center" wrapText="1"/>
      <protection locked="0" hidden="1"/>
    </xf>
    <xf numFmtId="0" fontId="0" fillId="14" borderId="28" xfId="0" applyFill="1" applyBorder="1" applyAlignment="1" applyProtection="1">
      <alignment horizontal="center" wrapText="1"/>
      <protection locked="0" hidden="1"/>
    </xf>
    <xf numFmtId="0" fontId="9" fillId="14" borderId="28" xfId="0" applyFont="1" applyFill="1" applyBorder="1" applyAlignment="1" applyProtection="1">
      <alignment horizontal="center" vertical="center" wrapText="1"/>
      <protection locked="0" hidden="1"/>
    </xf>
    <xf numFmtId="0" fontId="0" fillId="0" borderId="28" xfId="0" applyBorder="1" applyAlignment="1" applyProtection="1">
      <alignment horizontal="center" wrapText="1"/>
      <protection locked="0" hidden="1"/>
    </xf>
    <xf numFmtId="0" fontId="59" fillId="20" borderId="28" xfId="6" applyFont="1" applyFill="1" applyBorder="1" applyAlignment="1" applyProtection="1">
      <alignment horizontal="center" vertical="center" wrapText="1"/>
      <protection locked="0" hidden="1"/>
    </xf>
    <xf numFmtId="0" fontId="60" fillId="14" borderId="28" xfId="0" applyFont="1" applyFill="1" applyBorder="1" applyAlignment="1" applyProtection="1">
      <alignment horizontal="center" vertical="center" wrapText="1"/>
      <protection locked="0" hidden="1"/>
    </xf>
    <xf numFmtId="0" fontId="35" fillId="20" borderId="28" xfId="6" applyFont="1" applyFill="1" applyBorder="1" applyAlignment="1" applyProtection="1">
      <alignment horizontal="center" vertical="center" wrapText="1"/>
      <protection locked="0" hidden="1"/>
    </xf>
    <xf numFmtId="0" fontId="0" fillId="7" borderId="46" xfId="0" applyFill="1" applyBorder="1" applyAlignment="1" applyProtection="1">
      <alignment horizontal="center" wrapText="1"/>
      <protection locked="0" hidden="1"/>
    </xf>
    <xf numFmtId="0" fontId="1" fillId="16" borderId="46" xfId="0" applyFont="1" applyFill="1" applyBorder="1" applyAlignment="1" applyProtection="1">
      <alignment horizontal="center" vertical="center" wrapText="1"/>
      <protection locked="0" hidden="1"/>
    </xf>
    <xf numFmtId="4" fontId="1" fillId="16" borderId="46" xfId="0" applyNumberFormat="1" applyFont="1" applyFill="1" applyBorder="1" applyAlignment="1" applyProtection="1">
      <alignment horizontal="center" wrapText="1"/>
      <protection locked="0" hidden="1"/>
    </xf>
    <xf numFmtId="4" fontId="48" fillId="16" borderId="46" xfId="0" applyNumberFormat="1" applyFont="1" applyFill="1" applyBorder="1" applyAlignment="1" applyProtection="1">
      <alignment horizontal="center" wrapText="1"/>
      <protection locked="0" hidden="1"/>
    </xf>
    <xf numFmtId="4" fontId="31" fillId="16" borderId="34" xfId="6" applyNumberFormat="1" applyFont="1" applyFill="1" applyBorder="1" applyAlignment="1" applyProtection="1">
      <alignment horizontal="center" wrapText="1"/>
      <protection locked="0" hidden="1"/>
    </xf>
    <xf numFmtId="0" fontId="0" fillId="0" borderId="33" xfId="0" applyBorder="1" applyAlignment="1" applyProtection="1">
      <alignment horizontal="center" wrapText="1"/>
      <protection locked="0" hidden="1"/>
    </xf>
    <xf numFmtId="4" fontId="31" fillId="16" borderId="46" xfId="6" applyNumberFormat="1" applyFont="1" applyFill="1" applyBorder="1" applyAlignment="1" applyProtection="1">
      <alignment horizontal="center" wrapText="1"/>
      <protection locked="0" hidden="1"/>
    </xf>
    <xf numFmtId="4" fontId="1" fillId="16" borderId="46" xfId="0" applyNumberFormat="1" applyFont="1" applyFill="1" applyBorder="1" applyAlignment="1" applyProtection="1">
      <alignment horizontal="center" vertical="center" wrapText="1"/>
      <protection locked="0" hidden="1"/>
    </xf>
    <xf numFmtId="4" fontId="34" fillId="18" borderId="46" xfId="6" applyNumberFormat="1" applyFont="1" applyFill="1" applyBorder="1" applyAlignment="1" applyProtection="1">
      <alignment horizontal="center" vertical="center" wrapText="1"/>
      <protection locked="0" hidden="1"/>
    </xf>
    <xf numFmtId="4" fontId="1" fillId="16" borderId="52" xfId="0" applyNumberFormat="1" applyFont="1" applyFill="1" applyBorder="1" applyAlignment="1" applyProtection="1">
      <alignment horizontal="center" vertical="center" wrapText="1"/>
      <protection locked="0" hidden="1"/>
    </xf>
    <xf numFmtId="10" fontId="0" fillId="0" borderId="28" xfId="0" applyNumberFormat="1" applyFill="1" applyBorder="1" applyAlignment="1" applyProtection="1">
      <alignment wrapText="1"/>
      <protection locked="0" hidden="1"/>
    </xf>
    <xf numFmtId="169" fontId="0" fillId="0" borderId="28" xfId="0" applyNumberFormat="1" applyFill="1" applyBorder="1" applyAlignment="1" applyProtection="1">
      <alignment horizontal="center" wrapText="1"/>
      <protection locked="0" hidden="1"/>
    </xf>
    <xf numFmtId="0" fontId="36" fillId="0" borderId="46" xfId="6" applyFont="1" applyFill="1" applyBorder="1" applyProtection="1">
      <protection locked="0" hidden="1"/>
    </xf>
    <xf numFmtId="14" fontId="1" fillId="0" borderId="28" xfId="0" applyNumberFormat="1" applyFont="1" applyFill="1" applyBorder="1" applyAlignment="1" applyProtection="1">
      <alignment horizontal="center"/>
      <protection locked="0" hidden="1"/>
    </xf>
    <xf numFmtId="14" fontId="1" fillId="0" borderId="46" xfId="0" applyNumberFormat="1" applyFont="1" applyFill="1" applyBorder="1" applyAlignment="1" applyProtection="1">
      <alignment horizontal="center"/>
      <protection locked="0" hidden="1"/>
    </xf>
    <xf numFmtId="3" fontId="34" fillId="0" borderId="46" xfId="6" applyNumberFormat="1" applyFont="1" applyFill="1" applyBorder="1" applyAlignment="1" applyProtection="1">
      <alignment horizontal="center" vertical="center" wrapText="1"/>
      <protection locked="0" hidden="1"/>
    </xf>
    <xf numFmtId="169" fontId="36" fillId="0" borderId="46" xfId="6" applyNumberFormat="1" applyFont="1" applyFill="1" applyBorder="1" applyAlignment="1" applyProtection="1">
      <alignment horizontal="center" vertical="center"/>
      <protection locked="0" hidden="1"/>
    </xf>
    <xf numFmtId="169" fontId="46" fillId="16" borderId="28" xfId="6" applyNumberFormat="1" applyFont="1" applyFill="1" applyBorder="1" applyAlignment="1" applyProtection="1">
      <alignment horizontal="center" vertical="center" wrapText="1"/>
      <protection locked="0" hidden="1"/>
    </xf>
    <xf numFmtId="169" fontId="36" fillId="2" borderId="47" xfId="6" applyNumberFormat="1" applyFont="1" applyFill="1" applyBorder="1" applyAlignment="1" applyProtection="1">
      <alignment horizontal="center" vertical="center"/>
      <protection locked="0" hidden="1"/>
    </xf>
    <xf numFmtId="169" fontId="36" fillId="2" borderId="45" xfId="6" applyNumberFormat="1" applyFont="1" applyFill="1" applyBorder="1" applyAlignment="1" applyProtection="1">
      <alignment horizontal="center" vertical="center"/>
      <protection locked="0" hidden="1"/>
    </xf>
    <xf numFmtId="169" fontId="36" fillId="2" borderId="46" xfId="6" applyNumberFormat="1" applyFont="1" applyFill="1" applyBorder="1" applyAlignment="1" applyProtection="1">
      <alignment horizontal="center" vertical="center" wrapText="1"/>
      <protection locked="0" hidden="1"/>
    </xf>
    <xf numFmtId="169" fontId="36" fillId="16" borderId="46" xfId="6" applyNumberFormat="1" applyFont="1" applyFill="1" applyBorder="1" applyAlignment="1" applyProtection="1">
      <alignment horizontal="center" vertical="center" wrapText="1"/>
      <protection locked="0" hidden="1"/>
    </xf>
    <xf numFmtId="169" fontId="36" fillId="16" borderId="28" xfId="6" applyNumberFormat="1" applyFont="1" applyFill="1" applyBorder="1" applyAlignment="1" applyProtection="1">
      <alignment horizontal="center" vertical="center" wrapText="1"/>
      <protection locked="0" hidden="1"/>
    </xf>
    <xf numFmtId="169" fontId="40" fillId="16" borderId="28" xfId="0" applyNumberFormat="1" applyFont="1" applyFill="1" applyBorder="1" applyAlignment="1" applyProtection="1">
      <alignment horizontal="center"/>
      <protection locked="0" hidden="1"/>
    </xf>
    <xf numFmtId="169" fontId="14" fillId="16" borderId="28" xfId="0" applyNumberFormat="1" applyFont="1" applyFill="1" applyBorder="1" applyAlignment="1" applyProtection="1">
      <alignment horizontal="center"/>
      <protection locked="0" hidden="1"/>
    </xf>
    <xf numFmtId="169" fontId="30" fillId="0" borderId="28" xfId="6" applyNumberFormat="1" applyFont="1" applyFill="1" applyBorder="1" applyAlignment="1" applyProtection="1">
      <alignment horizontal="center" vertical="center" wrapText="1"/>
      <protection locked="0" hidden="1"/>
    </xf>
    <xf numFmtId="169" fontId="0" fillId="0" borderId="28" xfId="0" applyNumberFormat="1" applyFill="1" applyBorder="1" applyProtection="1">
      <protection locked="0" hidden="1"/>
    </xf>
    <xf numFmtId="169" fontId="9" fillId="0" borderId="0" xfId="0" applyNumberFormat="1" applyFont="1" applyFill="1" applyBorder="1" applyProtection="1">
      <protection locked="0" hidden="1"/>
    </xf>
    <xf numFmtId="4" fontId="0" fillId="0" borderId="0" xfId="0" applyNumberFormat="1" applyProtection="1">
      <protection locked="0" hidden="1"/>
    </xf>
    <xf numFmtId="0" fontId="36" fillId="2" borderId="28" xfId="6" applyFont="1" applyFill="1" applyBorder="1" applyProtection="1">
      <protection locked="0" hidden="1"/>
    </xf>
    <xf numFmtId="14" fontId="1" fillId="12" borderId="28" xfId="0" applyNumberFormat="1" applyFont="1" applyFill="1" applyBorder="1" applyAlignment="1" applyProtection="1">
      <alignment horizontal="center"/>
      <protection locked="0" hidden="1"/>
    </xf>
    <xf numFmtId="14" fontId="1" fillId="12" borderId="46" xfId="0" applyNumberFormat="1" applyFont="1" applyFill="1" applyBorder="1" applyAlignment="1" applyProtection="1">
      <alignment horizontal="center"/>
      <protection locked="0" hidden="1"/>
    </xf>
    <xf numFmtId="3" fontId="34" fillId="2" borderId="46" xfId="6" applyNumberFormat="1" applyFont="1" applyFill="1" applyBorder="1" applyAlignment="1" applyProtection="1">
      <alignment horizontal="center" vertical="center" wrapText="1"/>
      <protection locked="0" hidden="1"/>
    </xf>
    <xf numFmtId="169" fontId="36" fillId="2" borderId="28" xfId="6" applyNumberFormat="1" applyFont="1" applyFill="1" applyBorder="1" applyAlignment="1" applyProtection="1">
      <alignment horizontal="center" vertical="center"/>
      <protection locked="0" hidden="1"/>
    </xf>
    <xf numFmtId="169" fontId="36" fillId="0" borderId="28" xfId="6" applyNumberFormat="1" applyFont="1" applyFill="1" applyBorder="1" applyAlignment="1" applyProtection="1">
      <alignment horizontal="center" vertical="center" wrapText="1"/>
      <protection locked="0" hidden="1"/>
    </xf>
    <xf numFmtId="169" fontId="47" fillId="12" borderId="47" xfId="6" applyNumberFormat="1" applyFont="1" applyFill="1" applyBorder="1" applyAlignment="1" applyProtection="1">
      <alignment horizontal="center" vertical="center" wrapText="1"/>
      <protection locked="0" hidden="1"/>
    </xf>
    <xf numFmtId="169" fontId="47" fillId="12" borderId="45" xfId="6" applyNumberFormat="1" applyFont="1" applyFill="1" applyBorder="1" applyAlignment="1" applyProtection="1">
      <alignment horizontal="center" vertical="center" wrapText="1"/>
      <protection locked="0" hidden="1"/>
    </xf>
    <xf numFmtId="169" fontId="47" fillId="12" borderId="46" xfId="6" applyNumberFormat="1" applyFont="1" applyFill="1" applyBorder="1" applyAlignment="1" applyProtection="1">
      <alignment horizontal="center" vertical="center" wrapText="1"/>
      <protection locked="0" hidden="1"/>
    </xf>
    <xf numFmtId="169" fontId="46" fillId="2" borderId="28" xfId="6" applyNumberFormat="1" applyFont="1" applyFill="1" applyBorder="1" applyAlignment="1" applyProtection="1">
      <alignment horizontal="center" vertical="center" wrapText="1"/>
      <protection locked="0" hidden="1"/>
    </xf>
    <xf numFmtId="169" fontId="37" fillId="2" borderId="28" xfId="6" applyNumberFormat="1" applyFont="1" applyFill="1" applyBorder="1" applyAlignment="1" applyProtection="1">
      <alignment horizontal="center" vertical="center" wrapText="1"/>
      <protection locked="0" hidden="1"/>
    </xf>
    <xf numFmtId="169" fontId="40" fillId="0" borderId="28" xfId="0" applyNumberFormat="1" applyFont="1" applyFill="1" applyBorder="1" applyAlignment="1" applyProtection="1">
      <alignment horizontal="center"/>
      <protection locked="0" hidden="1"/>
    </xf>
    <xf numFmtId="10" fontId="45" fillId="0" borderId="28" xfId="6" applyNumberFormat="1" applyFont="1" applyFill="1" applyBorder="1" applyAlignment="1" applyProtection="1">
      <alignment horizontal="center" vertical="center" wrapText="1"/>
      <protection locked="0" hidden="1"/>
    </xf>
    <xf numFmtId="10" fontId="9" fillId="0" borderId="0" xfId="0" applyNumberFormat="1" applyFont="1" applyFill="1" applyBorder="1" applyProtection="1">
      <protection locked="0" hidden="1"/>
    </xf>
    <xf numFmtId="2" fontId="0" fillId="0" borderId="0" xfId="0" applyNumberFormat="1" applyProtection="1">
      <protection locked="0" hidden="1"/>
    </xf>
    <xf numFmtId="169" fontId="14" fillId="0" borderId="28" xfId="0" applyNumberFormat="1" applyFont="1" applyFill="1" applyBorder="1" applyAlignment="1" applyProtection="1">
      <alignment horizontal="center"/>
      <protection locked="0" hidden="1"/>
    </xf>
    <xf numFmtId="10" fontId="19" fillId="0" borderId="28" xfId="6" applyNumberFormat="1" applyFont="1" applyFill="1" applyBorder="1" applyAlignment="1" applyProtection="1">
      <alignment horizontal="center" vertical="center" wrapText="1"/>
      <protection locked="0" hidden="1"/>
    </xf>
    <xf numFmtId="10" fontId="0" fillId="0" borderId="0" xfId="0" applyNumberFormat="1" applyProtection="1">
      <protection locked="0" hidden="1"/>
    </xf>
    <xf numFmtId="169" fontId="36" fillId="2" borderId="28" xfId="6" applyNumberFormat="1" applyFont="1" applyFill="1" applyBorder="1" applyAlignment="1" applyProtection="1">
      <alignment horizontal="center" vertical="center" wrapText="1"/>
      <protection locked="0" hidden="1"/>
    </xf>
    <xf numFmtId="0" fontId="36" fillId="0" borderId="28" xfId="6" applyFont="1" applyFill="1" applyBorder="1" applyProtection="1">
      <protection locked="0" hidden="1"/>
    </xf>
    <xf numFmtId="169" fontId="36" fillId="0" borderId="28" xfId="6" applyNumberFormat="1" applyFont="1" applyFill="1" applyBorder="1" applyAlignment="1" applyProtection="1">
      <alignment horizontal="center" vertical="center"/>
      <protection locked="0" hidden="1"/>
    </xf>
    <xf numFmtId="2" fontId="0" fillId="0" borderId="0" xfId="0" applyNumberFormat="1" applyFill="1" applyProtection="1">
      <protection locked="0" hidden="1"/>
    </xf>
    <xf numFmtId="0" fontId="0" fillId="0" borderId="28" xfId="0" applyBorder="1" applyAlignment="1" applyProtection="1">
      <alignment vertical="center"/>
      <protection locked="0" hidden="1"/>
    </xf>
    <xf numFmtId="0" fontId="38" fillId="0" borderId="0" xfId="0" applyFont="1" applyAlignment="1" applyProtection="1">
      <alignment horizontal="justify" vertical="center"/>
      <protection locked="0" hidden="1"/>
    </xf>
    <xf numFmtId="0" fontId="38" fillId="0" borderId="28" xfId="0" applyFont="1" applyBorder="1" applyAlignment="1" applyProtection="1">
      <alignment horizontal="justify" vertical="center"/>
      <protection locked="0" hidden="1"/>
    </xf>
    <xf numFmtId="0" fontId="0" fillId="0" borderId="28" xfId="0" applyBorder="1" applyProtection="1">
      <protection locked="0" hidden="1"/>
    </xf>
    <xf numFmtId="10" fontId="36" fillId="0" borderId="28" xfId="6" applyNumberFormat="1" applyFont="1" applyFill="1" applyBorder="1" applyAlignment="1" applyProtection="1">
      <alignment horizontal="center" vertical="center" wrapText="1"/>
      <protection locked="0" hidden="1"/>
    </xf>
    <xf numFmtId="10" fontId="0" fillId="0" borderId="28" xfId="0" applyNumberFormat="1" applyFill="1" applyBorder="1" applyAlignment="1" applyProtection="1">
      <alignment horizontal="center"/>
      <protection locked="0" hidden="1"/>
    </xf>
    <xf numFmtId="10" fontId="0" fillId="0" borderId="0" xfId="0" applyNumberFormat="1" applyFill="1" applyBorder="1" applyAlignment="1" applyProtection="1">
      <alignment horizontal="center"/>
      <protection locked="0" hidden="1"/>
    </xf>
    <xf numFmtId="169" fontId="40" fillId="6" borderId="28" xfId="0" applyNumberFormat="1" applyFont="1" applyFill="1" applyBorder="1" applyAlignment="1" applyProtection="1">
      <alignment horizontal="center"/>
      <protection locked="0" hidden="1"/>
    </xf>
    <xf numFmtId="169" fontId="40" fillId="6" borderId="47" xfId="0" applyNumberFormat="1" applyFont="1" applyFill="1" applyBorder="1" applyAlignment="1" applyProtection="1">
      <alignment horizontal="center"/>
      <protection locked="0" hidden="1"/>
    </xf>
    <xf numFmtId="169" fontId="40" fillId="6" borderId="45" xfId="0" applyNumberFormat="1" applyFont="1" applyFill="1" applyBorder="1" applyAlignment="1" applyProtection="1">
      <alignment horizontal="center"/>
      <protection locked="0" hidden="1"/>
    </xf>
    <xf numFmtId="169" fontId="0" fillId="0" borderId="28" xfId="0" applyNumberFormat="1" applyBorder="1" applyProtection="1">
      <protection locked="0" hidden="1"/>
    </xf>
    <xf numFmtId="0" fontId="36" fillId="2" borderId="0" xfId="6" applyFont="1" applyFill="1" applyBorder="1" applyProtection="1">
      <protection locked="0" hidden="1"/>
    </xf>
    <xf numFmtId="0" fontId="24" fillId="0" borderId="0" xfId="0" applyFont="1" applyProtection="1">
      <protection locked="0" hidden="1"/>
    </xf>
    <xf numFmtId="0" fontId="25" fillId="0" borderId="0" xfId="0" applyFont="1" applyProtection="1">
      <protection locked="0" hidden="1"/>
    </xf>
  </cellXfs>
  <cellStyles count="8">
    <cellStyle name="Гиперссылка 2" xfId="2" xr:uid="{00000000-0005-0000-0000-000000000000}"/>
    <cellStyle name="Денежный 2" xfId="3" xr:uid="{00000000-0005-0000-0000-000001000000}"/>
    <cellStyle name="Обычный" xfId="0" builtinId="0"/>
    <cellStyle name="Обычный 2" xfId="1" xr:uid="{00000000-0005-0000-0000-000003000000}"/>
    <cellStyle name="Обычный 2 2" xfId="6" xr:uid="{00000000-0005-0000-0000-000004000000}"/>
    <cellStyle name="Обычный 3" xfId="4" xr:uid="{00000000-0005-0000-0000-000005000000}"/>
    <cellStyle name="Процентный" xfId="7" builtinId="5"/>
    <cellStyle name="Финансовый 2" xfId="5" xr:uid="{00000000-0005-0000-0000-000007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008CE"/>
      <color rgb="FFFFFFFF"/>
      <color rgb="FFCCFFCC"/>
      <color rgb="FF27ADBB"/>
      <color rgb="FF2993BB"/>
      <color rgb="FF860290"/>
      <color rgb="FF2EE7FA"/>
      <color rgb="FF99FFCC"/>
      <color rgb="FF0F48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2" fmlaLink="$F$16" max="240" min="12" page="10" val="3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2489200</xdr:colOff>
          <xdr:row>15</xdr:row>
          <xdr:rowOff>0</xdr:rowOff>
        </xdr:from>
        <xdr:to>
          <xdr:col>6</xdr:col>
          <xdr:colOff>190500</xdr:colOff>
          <xdr:row>16</xdr:row>
          <xdr:rowOff>0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Полилиния: фигур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87811" y="6039843"/>
          <a:ext cx="112033" cy="85397"/>
        </a:xfrm>
        <a:custGeom>
          <a:avLst/>
          <a:gdLst>
            <a:gd name="connsiteX0" fmla="*/ 112033 w 112033"/>
            <a:gd name="connsiteY0" fmla="*/ 13605 h 85397"/>
            <a:gd name="connsiteX1" fmla="*/ 98698 w 112033"/>
            <a:gd name="connsiteY1" fmla="*/ 0 h 85397"/>
            <a:gd name="connsiteX2" fmla="*/ 38903 w 112033"/>
            <a:gd name="connsiteY2" fmla="*/ 58595 h 85397"/>
            <a:gd name="connsiteX3" fmla="*/ 13472 w 112033"/>
            <a:gd name="connsiteY3" fmla="*/ 33163 h 85397"/>
            <a:gd name="connsiteX4" fmla="*/ 0 w 112033"/>
            <a:gd name="connsiteY4" fmla="*/ 46631 h 85397"/>
            <a:gd name="connsiteX5" fmla="*/ 38767 w 112033"/>
            <a:gd name="connsiteY5" fmla="*/ 85398 h 85397"/>
            <a:gd name="connsiteX6" fmla="*/ 112033 w 112033"/>
            <a:gd name="connsiteY6" fmla="*/ 13605 h 8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2033" h="85397">
              <a:moveTo>
                <a:pt x="112033" y="13605"/>
              </a:moveTo>
              <a:lnTo>
                <a:pt x="98698" y="0"/>
              </a:lnTo>
              <a:lnTo>
                <a:pt x="38903" y="58595"/>
              </a:lnTo>
              <a:lnTo>
                <a:pt x="13472" y="33163"/>
              </a:lnTo>
              <a:lnTo>
                <a:pt x="0" y="46631"/>
              </a:lnTo>
              <a:lnTo>
                <a:pt x="38767" y="85398"/>
              </a:lnTo>
              <a:lnTo>
                <a:pt x="112033" y="13605"/>
              </a:lnTo>
              <a:close/>
            </a:path>
          </a:pathLst>
        </a:custGeom>
        <a:solidFill>
          <a:srgbClr val="000000"/>
        </a:solidFill>
        <a:ln w="3175" cap="flat">
          <a:noFill/>
          <a:prstDash val="solid"/>
          <a:miter/>
        </a:ln>
      </xdr:spPr>
      <xdr:txBody>
        <a:bodyPr rtlCol="0" anchor="ctr"/>
        <a:lstStyle/>
        <a:p>
          <a:endParaRPr lang="uk-UA"/>
        </a:p>
      </xdr:txBody>
    </xdr:sp>
    <xdr:clientData/>
  </xdr:twoCellAnchor>
  <xdr:twoCellAnchor editAs="oneCell">
    <xdr:from>
      <xdr:col>6</xdr:col>
      <xdr:colOff>359356</xdr:colOff>
      <xdr:row>18</xdr:row>
      <xdr:rowOff>95250</xdr:rowOff>
    </xdr:from>
    <xdr:to>
      <xdr:col>6</xdr:col>
      <xdr:colOff>469094</xdr:colOff>
      <xdr:row>18</xdr:row>
      <xdr:rowOff>180601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8765" y="6147955"/>
          <a:ext cx="109738" cy="85351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24</xdr:row>
      <xdr:rowOff>28575</xdr:rowOff>
    </xdr:from>
    <xdr:to>
      <xdr:col>6</xdr:col>
      <xdr:colOff>881263</xdr:colOff>
      <xdr:row>24</xdr:row>
      <xdr:rowOff>113926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725" y="5905500"/>
          <a:ext cx="109738" cy="85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0;&#1080;&#1077;&#1074;\&#1056;&#1080;&#1089;&#1082;&#1080;\27.%20&#1055;&#1040;&#1057;&#1055;&#1054;&#1056;&#1058;&#1040;%20&#1055;&#1056;&#1054;&#1044;&#1059;&#1050;&#1058;&#1054;&#1042;\&#1053;&#1086;&#1074;&#1099;&#1077;%20&#1087;&#1072;&#1089;&#1087;&#1086;&#1088;&#1090;&#1072;,%20&#1091;&#1084;&#1086;&#1074;&#1080;,%20&#1050;&#1088;&#1077;&#1076;&#1080;&#1090;&#1085;&#1099;&#1081;%20&#1082;&#1072;&#1083;&#1100;&#1082;&#1091;&#1083;&#1103;&#1090;&#1086;&#1088;\26.10.2021%20(%25%20&#1085;&#1077;%20&#1078;&#1080;&#1083;&#1086;&#1081;,%20&#1072;&#1074;&#1090;&#1086;%20&#1074;%20&#1082;&#1088;&#1077;&#1076;&#1080;&#1090;,%20&#1080;&#1087;&#1086;&#1090;&#1077;&#1082;&#1072;%207%25%20&#1089;%20&#1082;&#1086;&#1084;&#1080;&#1089;&#1080;&#1103;&#1084;&#1080;)\&#1050;&#1086;&#1087;&#1080;&#1103;_&#1040;&#1085;&#1082;&#1077;&#1090;&#1072;-&#1047;&#1072;&#1103;&#1074;&#1072;_&#1060;&#1054;_&#1082;&#1088;&#1077;&#1076;&#1080;&#1090;&#1080;_26.10.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Анкета"/>
      <sheetName val="Сайт"/>
      <sheetName val="Умови "/>
      <sheetName val="Класична"/>
      <sheetName val="Ануїтет"/>
      <sheetName val="Кред. лінія"/>
      <sheetName val="Загальна вартість"/>
      <sheetName val="Розпорядження"/>
      <sheetName val="КРЕДИТНЕ РЕЗЮМЕ"/>
      <sheetName val="Розпорядження КА"/>
      <sheetName val="Настройки"/>
      <sheetName val="Лист1"/>
    </sheetNames>
    <sheetDataSet>
      <sheetData sheetId="0"/>
      <sheetData sheetId="1"/>
      <sheetData sheetId="2">
        <row r="2">
          <cell r="E2">
            <v>100000</v>
          </cell>
        </row>
        <row r="3">
          <cell r="E3" t="str">
            <v>ДОСТУПНА ІПОТЕКА 7%</v>
          </cell>
        </row>
        <row r="4">
          <cell r="E4">
            <v>2300000</v>
          </cell>
        </row>
      </sheetData>
      <sheetData sheetId="3">
        <row r="1">
          <cell r="B1" t="str">
            <v>ПІД ЗАСТАВУ ЖИТЛОВОЇ НЕРУХОМОСТІ</v>
          </cell>
          <cell r="C1" t="str">
            <v>ПІД ЗАСТАВУ НЕЖИТЛОВОЇ НЕРУХОМОСТІ</v>
          </cell>
          <cell r="D1" t="str">
            <v>КРЕДИТНА КАРТКА</v>
          </cell>
        </row>
        <row r="5">
          <cell r="B5">
            <v>0.01</v>
          </cell>
          <cell r="C5">
            <v>0.01</v>
          </cell>
          <cell r="D5">
            <v>0</v>
          </cell>
          <cell r="E5">
            <v>0.01</v>
          </cell>
        </row>
      </sheetData>
      <sheetData sheetId="4">
        <row r="5">
          <cell r="B5" t="str">
            <v>01054 м.Київ, вул. Олеся Гончара, 76/2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квартира</v>
          </cell>
        </row>
        <row r="4">
          <cell r="B4" t="str">
            <v>домоволодіння</v>
          </cell>
        </row>
        <row r="5">
          <cell r="B5" t="str">
            <v>земельна ділянка</v>
          </cell>
        </row>
        <row r="6">
          <cell r="B6" t="str">
            <v>автомобіль</v>
          </cell>
        </row>
        <row r="7">
          <cell r="B7" t="str">
            <v>цінні папери</v>
          </cell>
        </row>
        <row r="8">
          <cell r="B8" t="str">
            <v>інша нерухомість</v>
          </cell>
        </row>
        <row r="9">
          <cell r="B9" t="str">
            <v>інше</v>
          </cell>
        </row>
        <row r="10">
          <cell r="B10"/>
        </row>
        <row r="13">
          <cell r="B13" t="str">
            <v>придбання за власні кошти</v>
          </cell>
        </row>
        <row r="14">
          <cell r="B14" t="str">
            <v>придбання в кредит</v>
          </cell>
        </row>
        <row r="15">
          <cell r="B15" t="str">
            <v>спадщина</v>
          </cell>
        </row>
        <row r="16">
          <cell r="B16" t="str">
            <v>приватизація</v>
          </cell>
        </row>
        <row r="17">
          <cell r="B17"/>
        </row>
        <row r="18">
          <cell r="B18"/>
        </row>
        <row r="21">
          <cell r="B21" t="str">
            <v>Чоловіча</v>
          </cell>
        </row>
        <row r="22">
          <cell r="B22" t="str">
            <v>Жіноча</v>
          </cell>
        </row>
        <row r="25">
          <cell r="B25" t="str">
            <v>Одружений (а)</v>
          </cell>
        </row>
        <row r="26">
          <cell r="B26" t="str">
            <v>Неодружений (а)</v>
          </cell>
        </row>
        <row r="27">
          <cell r="B27" t="str">
            <v>Розлучений (а)</v>
          </cell>
        </row>
        <row r="28">
          <cell r="B28" t="str">
            <v>Вдівець / вдова</v>
          </cell>
        </row>
        <row r="29">
          <cell r="B29" t="str">
            <v>Громадський шлюб</v>
          </cell>
        </row>
        <row r="32">
          <cell r="B32" t="str">
            <v>незакінчена середня</v>
          </cell>
        </row>
        <row r="33">
          <cell r="B33" t="str">
            <v>середня</v>
          </cell>
        </row>
        <row r="34">
          <cell r="B34" t="str">
            <v>середня технічна</v>
          </cell>
        </row>
        <row r="35">
          <cell r="B35" t="str">
            <v>незакінчена вища</v>
          </cell>
        </row>
        <row r="36">
          <cell r="B36" t="str">
            <v>вища</v>
          </cell>
        </row>
        <row r="37">
          <cell r="B37" t="str">
            <v>друга вища</v>
          </cell>
        </row>
        <row r="38">
          <cell r="B38" t="str">
            <v>науковий ступінь</v>
          </cell>
        </row>
        <row r="39">
          <cell r="B39"/>
        </row>
        <row r="42">
          <cell r="B42" t="str">
            <v>фінансові операції</v>
          </cell>
        </row>
        <row r="43">
          <cell r="B43" t="str">
            <v>торгівля</v>
          </cell>
        </row>
        <row r="44">
          <cell r="B44" t="str">
            <v>будівництво</v>
          </cell>
        </row>
        <row r="45">
          <cell r="B45" t="str">
            <v>машинобудування</v>
          </cell>
        </row>
        <row r="46">
          <cell r="B46" t="str">
            <v>металургія</v>
          </cell>
        </row>
        <row r="47">
          <cell r="B47" t="str">
            <v>добувна промисловість</v>
          </cell>
        </row>
        <row r="48">
          <cell r="B48" t="str">
            <v>хімічна промисловість</v>
          </cell>
        </row>
        <row r="49">
          <cell r="B49" t="str">
            <v>легка промисловість</v>
          </cell>
        </row>
        <row r="50">
          <cell r="B50" t="str">
            <v>харчова промисловість</v>
          </cell>
        </row>
        <row r="51">
          <cell r="B51" t="str">
            <v>сільське господарство</v>
          </cell>
        </row>
        <row r="52">
          <cell r="B52" t="str">
            <v>інше</v>
          </cell>
        </row>
        <row r="53">
          <cell r="B53" t="str">
            <v xml:space="preserve">медицина </v>
          </cell>
        </row>
        <row r="54">
          <cell r="B54" t="str">
            <v>інше</v>
          </cell>
        </row>
        <row r="57">
          <cell r="B57" t="str">
            <v>UAH/грн</v>
          </cell>
        </row>
        <row r="58">
          <cell r="B58" t="str">
            <v>USD/дол США</v>
          </cell>
        </row>
        <row r="59">
          <cell r="B59" t="str">
            <v>EUR/євро</v>
          </cell>
        </row>
        <row r="62">
          <cell r="B62" t="str">
            <v>класичний</v>
          </cell>
        </row>
        <row r="63">
          <cell r="B63" t="str">
            <v/>
          </cell>
        </row>
        <row r="64">
          <cell r="B64"/>
        </row>
        <row r="67">
          <cell r="B67" t="str">
            <v>нерухоме майно (майнові права на нерухомість)</v>
          </cell>
        </row>
        <row r="68">
          <cell r="B68" t="str">
            <v xml:space="preserve">транспортні засоби </v>
          </cell>
        </row>
        <row r="69">
          <cell r="B69" t="str">
            <v>майнові права на грошові депозити</v>
          </cell>
        </row>
        <row r="70">
          <cell r="B70" t="str">
            <v>інше рухоме майно</v>
          </cell>
        </row>
        <row r="71">
          <cell r="B71" t="str">
            <v>Цінні папери</v>
          </cell>
        </row>
        <row r="72">
          <cell r="B72" t="str">
            <v>відсутнє</v>
          </cell>
        </row>
        <row r="75">
          <cell r="B75" t="str">
            <v>купівля квартири, будівлі</v>
          </cell>
        </row>
        <row r="76">
          <cell r="B76" t="str">
            <v>купівля земельної ділянки</v>
          </cell>
        </row>
        <row r="77">
          <cell r="B77" t="str">
            <v>ремонт, будівництво</v>
          </cell>
        </row>
        <row r="78">
          <cell r="B78" t="str">
            <v>купівля автотранспорту</v>
          </cell>
        </row>
        <row r="79">
          <cell r="B79" t="str">
            <v>купівля товарів</v>
          </cell>
        </row>
        <row r="80">
          <cell r="B80" t="str">
            <v>споживчі потреби</v>
          </cell>
        </row>
        <row r="81">
          <cell r="B81"/>
        </row>
        <row r="83">
          <cell r="J83" t="str">
            <v>ПІД ЗАСТАВУ ЖИТЛОВОЇ НЕРУХОМОСТІ</v>
          </cell>
        </row>
        <row r="84">
          <cell r="J84" t="str">
            <v>ПІД ЗАСТАВУ НЕЖИТЛОВОЇ НЕРУХОМОСТІ</v>
          </cell>
        </row>
        <row r="85">
          <cell r="J85" t="str">
            <v>КРЕДИТНА КАРТКА</v>
          </cell>
        </row>
        <row r="86">
          <cell r="J86" t="str">
            <v>ПІД ЗАСТАВУ МАЙНОВИХ ПРАВ НА ДЕПОЗИТ</v>
          </cell>
        </row>
        <row r="87">
          <cell r="J87" t="str">
            <v>ПІД ЗАСТАВУ АВТО</v>
          </cell>
        </row>
        <row r="88">
          <cell r="J88" t="str">
            <v>АВТО В КРЕДИТ</v>
          </cell>
        </row>
        <row r="89">
          <cell r="J89" t="str">
            <v>ДОСТУПНА ІПОТЕКА 7%</v>
          </cell>
        </row>
        <row r="92">
          <cell r="B92" t="str">
            <v>так</v>
          </cell>
        </row>
        <row r="93">
          <cell r="B93" t="str">
            <v>ні</v>
          </cell>
        </row>
        <row r="104">
          <cell r="B104" t="str">
            <v>готівкою</v>
          </cell>
        </row>
        <row r="105">
          <cell r="B105" t="str">
            <v>ліміт на платіжну картку</v>
          </cell>
        </row>
        <row r="106">
          <cell r="B106" t="str">
            <v>на поточний рахунок позичальника</v>
          </cell>
        </row>
        <row r="107">
          <cell r="B107" t="str">
            <v>на поточний рахунок продавця товару</v>
          </cell>
        </row>
        <row r="108">
          <cell r="B108"/>
        </row>
        <row r="111">
          <cell r="B111">
            <v>360</v>
          </cell>
        </row>
        <row r="112">
          <cell r="B112">
            <v>365</v>
          </cell>
        </row>
        <row r="113">
          <cell r="B113">
            <v>366</v>
          </cell>
        </row>
        <row r="116">
          <cell r="D116" t="str">
            <v>повна</v>
          </cell>
        </row>
        <row r="117">
          <cell r="D117" t="str">
            <v>часткова</v>
          </cell>
        </row>
        <row r="118">
          <cell r="D118"/>
        </row>
        <row r="119">
          <cell r="D119"/>
        </row>
        <row r="122">
          <cell r="B122" t="str">
            <v>Батько/мати</v>
          </cell>
        </row>
        <row r="123">
          <cell r="B123" t="str">
            <v>Брат/Сестра</v>
          </cell>
        </row>
        <row r="124">
          <cell r="B124" t="str">
            <v>Чоловік</v>
          </cell>
        </row>
        <row r="125">
          <cell r="B125" t="str">
            <v>Дружина</v>
          </cell>
        </row>
        <row r="126">
          <cell r="B126" t="str">
            <v>Близький родич</v>
          </cell>
        </row>
        <row r="127">
          <cell r="B127" t="str">
            <v>Син/Донька</v>
          </cell>
        </row>
        <row r="128">
          <cell r="B128" t="str">
            <v>Друг</v>
          </cell>
        </row>
        <row r="129">
          <cell r="B129" t="str">
            <v>Співробітник</v>
          </cell>
        </row>
        <row r="130">
          <cell r="B130" t="str">
            <v>Інше</v>
          </cell>
        </row>
        <row r="144">
          <cell r="F144">
            <v>8.7499999999999994E-2</v>
          </cell>
        </row>
        <row r="153">
          <cell r="E153">
            <v>8.5000000000000006E-2</v>
          </cell>
        </row>
        <row r="159">
          <cell r="C159">
            <v>2379</v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83"/>
  <sheetViews>
    <sheetView tabSelected="1" topLeftCell="A4" zoomScale="70" zoomScaleNormal="70" workbookViewId="0">
      <selection activeCell="A4" sqref="A1:XFD1048576"/>
    </sheetView>
  </sheetViews>
  <sheetFormatPr defaultColWidth="9.1796875" defaultRowHeight="14.5" x14ac:dyDescent="0.35"/>
  <cols>
    <col min="1" max="1" width="13" style="598" customWidth="1"/>
    <col min="2" max="2" width="11" style="598" hidden="1" customWidth="1"/>
    <col min="3" max="3" width="11.54296875" style="598" customWidth="1"/>
    <col min="4" max="4" width="16.1796875" style="598" customWidth="1"/>
    <col min="5" max="5" width="24" style="598" customWidth="1"/>
    <col min="6" max="6" width="25.453125" style="598" customWidth="1"/>
    <col min="7" max="7" width="13.54296875" style="598" customWidth="1"/>
    <col min="8" max="8" width="12" style="598" customWidth="1"/>
    <col min="9" max="9" width="16.54296875" style="598" hidden="1" customWidth="1"/>
    <col min="10" max="12" width="16.54296875" style="598" customWidth="1"/>
    <col min="13" max="16" width="14.26953125" style="598" customWidth="1"/>
    <col min="17" max="17" width="17.54296875" style="598" customWidth="1"/>
    <col min="18" max="18" width="14.1796875" style="598" customWidth="1"/>
    <col min="19" max="19" width="18.453125" style="598" customWidth="1"/>
    <col min="20" max="20" width="18.7265625" style="598" customWidth="1"/>
    <col min="21" max="21" width="13.54296875" style="598" customWidth="1"/>
    <col min="22" max="22" width="15" style="598" customWidth="1"/>
    <col min="23" max="23" width="15.54296875" style="598" customWidth="1"/>
    <col min="24" max="24" width="19.26953125" style="598" customWidth="1"/>
    <col min="25" max="25" width="17.54296875" style="598" customWidth="1"/>
    <col min="26" max="26" width="16.453125" style="598" customWidth="1"/>
    <col min="27" max="27" width="16.26953125" style="598" bestFit="1" customWidth="1"/>
    <col min="28" max="28" width="9.1796875" style="598" customWidth="1"/>
    <col min="29" max="16384" width="9.1796875" style="598"/>
  </cols>
  <sheetData>
    <row r="1" spans="1:24" ht="39.75" customHeight="1" x14ac:dyDescent="0.35">
      <c r="A1" s="595" t="s">
        <v>186</v>
      </c>
      <c r="B1" s="596"/>
      <c r="C1" s="596"/>
      <c r="D1" s="596"/>
      <c r="E1" s="596"/>
      <c r="F1" s="596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</row>
    <row r="2" spans="1:24" ht="33.75" customHeight="1" x14ac:dyDescent="0.35">
      <c r="A2" s="599" t="s">
        <v>187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</row>
    <row r="3" spans="1:24" ht="15.75" customHeight="1" x14ac:dyDescent="0.35">
      <c r="A3" s="599"/>
      <c r="B3" s="599"/>
      <c r="C3" s="599"/>
      <c r="D3" s="599"/>
      <c r="E3" s="599"/>
      <c r="F3" s="599"/>
      <c r="G3" s="599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</row>
    <row r="4" spans="1:24" ht="33.75" customHeight="1" x14ac:dyDescent="0.35">
      <c r="A4" s="601"/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</row>
    <row r="5" spans="1:24" ht="33.75" customHeight="1" x14ac:dyDescent="0.35">
      <c r="A5" s="602"/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</row>
    <row r="6" spans="1:24" ht="33.75" customHeight="1" x14ac:dyDescent="0.35">
      <c r="A6" s="603" t="s">
        <v>18</v>
      </c>
      <c r="B6" s="604"/>
      <c r="C6" s="605"/>
      <c r="D6" s="606"/>
      <c r="E6" s="607"/>
      <c r="F6" s="607"/>
      <c r="G6" s="607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</row>
    <row r="7" spans="1:24" ht="33.75" customHeight="1" x14ac:dyDescent="0.35">
      <c r="A7" s="603" t="s">
        <v>151</v>
      </c>
      <c r="B7" s="604"/>
      <c r="C7" s="605"/>
      <c r="D7" s="606"/>
      <c r="E7" s="607"/>
      <c r="F7" s="607"/>
      <c r="G7" s="607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</row>
    <row r="8" spans="1:24" ht="15" customHeight="1" x14ac:dyDescent="0.35">
      <c r="A8" s="608" t="s">
        <v>142</v>
      </c>
      <c r="B8" s="609"/>
      <c r="C8" s="610"/>
      <c r="D8" s="611">
        <v>200000</v>
      </c>
      <c r="E8" s="612">
        <v>8000000</v>
      </c>
      <c r="F8" s="292">
        <v>200000</v>
      </c>
      <c r="G8" s="293"/>
    </row>
    <row r="9" spans="1:24" ht="16.5" customHeight="1" x14ac:dyDescent="0.4">
      <c r="A9" s="613"/>
      <c r="B9" s="614"/>
      <c r="C9" s="615"/>
      <c r="D9" s="611"/>
      <c r="E9" s="616"/>
      <c r="F9" s="294"/>
      <c r="G9" s="295"/>
      <c r="H9" s="617"/>
      <c r="I9" s="617"/>
      <c r="J9" s="617"/>
      <c r="K9" s="617"/>
      <c r="L9" s="617"/>
      <c r="M9" s="618"/>
      <c r="N9" s="618"/>
      <c r="O9" s="618"/>
      <c r="P9" s="618"/>
      <c r="Q9" s="133"/>
      <c r="R9" s="619"/>
      <c r="S9" s="619"/>
      <c r="T9" s="619"/>
      <c r="U9" s="619"/>
      <c r="V9" s="273" t="s">
        <v>171</v>
      </c>
      <c r="W9" s="133"/>
      <c r="X9" s="133"/>
    </row>
    <row r="10" spans="1:24" ht="17.25" customHeight="1" x14ac:dyDescent="0.35">
      <c r="A10" s="620"/>
      <c r="B10" s="621"/>
      <c r="C10" s="622"/>
      <c r="D10" s="611"/>
      <c r="E10" s="623"/>
      <c r="F10" s="296"/>
      <c r="G10" s="297"/>
      <c r="H10" s="624"/>
      <c r="I10" s="624"/>
      <c r="J10" s="624"/>
      <c r="K10" s="624"/>
      <c r="L10" s="624"/>
      <c r="M10" s="625"/>
      <c r="N10" s="625"/>
      <c r="O10" s="625"/>
      <c r="P10" s="625"/>
      <c r="Q10" s="626"/>
      <c r="R10" s="626"/>
      <c r="S10" s="626"/>
      <c r="T10" s="627" t="s">
        <v>172</v>
      </c>
      <c r="U10" s="627"/>
      <c r="V10" s="628">
        <v>1E-3</v>
      </c>
      <c r="W10" s="629"/>
      <c r="X10" s="298">
        <f>5000</f>
        <v>5000</v>
      </c>
    </row>
    <row r="11" spans="1:24" ht="29.25" customHeight="1" x14ac:dyDescent="0.35">
      <c r="A11" s="630" t="s">
        <v>135</v>
      </c>
      <c r="B11" s="631"/>
      <c r="C11" s="631"/>
      <c r="D11" s="632">
        <v>100000</v>
      </c>
      <c r="E11" s="633">
        <v>5000000</v>
      </c>
      <c r="F11" s="634">
        <v>100000</v>
      </c>
      <c r="G11" s="635"/>
      <c r="H11" s="636"/>
      <c r="I11" s="624"/>
      <c r="J11" s="624"/>
      <c r="K11" s="624"/>
      <c r="L11" s="624"/>
      <c r="M11" s="625"/>
      <c r="N11" s="625"/>
      <c r="O11" s="625"/>
      <c r="P11" s="625"/>
      <c r="Q11" s="626"/>
      <c r="R11" s="626"/>
      <c r="S11" s="626"/>
      <c r="T11" s="627"/>
      <c r="U11" s="627"/>
      <c r="V11" s="637"/>
      <c r="W11" s="638"/>
      <c r="X11" s="299"/>
    </row>
    <row r="12" spans="1:24" x14ac:dyDescent="0.35">
      <c r="A12" s="639" t="s">
        <v>155</v>
      </c>
      <c r="B12" s="640"/>
      <c r="C12" s="640"/>
      <c r="D12" s="640"/>
      <c r="E12" s="641"/>
      <c r="F12" s="642">
        <f>F8-F11</f>
        <v>100000</v>
      </c>
      <c r="G12" s="643">
        <f>(F8-F11)/F8</f>
        <v>0.5</v>
      </c>
      <c r="H12" s="644"/>
      <c r="I12" s="645"/>
      <c r="J12" s="645"/>
      <c r="K12" s="645"/>
      <c r="L12" s="645"/>
      <c r="M12" s="646"/>
      <c r="N12" s="646"/>
      <c r="O12" s="646"/>
      <c r="P12" s="646"/>
      <c r="Q12" s="647"/>
      <c r="R12" s="647"/>
      <c r="S12" s="647"/>
      <c r="T12" s="627"/>
      <c r="U12" s="627"/>
      <c r="V12" s="637"/>
      <c r="W12" s="638"/>
      <c r="X12" s="299"/>
    </row>
    <row r="13" spans="1:24" ht="21" customHeight="1" x14ac:dyDescent="0.35">
      <c r="A13" s="648" t="s">
        <v>99</v>
      </c>
      <c r="B13" s="648"/>
      <c r="C13" s="648"/>
      <c r="D13" s="648"/>
      <c r="E13" s="648"/>
      <c r="F13" s="301">
        <f ca="1">TODAY()</f>
        <v>44744</v>
      </c>
      <c r="G13" s="302"/>
      <c r="H13" s="649"/>
      <c r="I13" s="649"/>
      <c r="J13" s="649"/>
      <c r="K13" s="649"/>
      <c r="L13" s="649"/>
      <c r="M13" s="646"/>
      <c r="N13" s="646"/>
      <c r="O13" s="646"/>
      <c r="P13" s="646"/>
      <c r="Q13" s="647"/>
      <c r="R13" s="647"/>
      <c r="S13" s="647"/>
      <c r="T13" s="627"/>
      <c r="U13" s="627"/>
      <c r="V13" s="650"/>
      <c r="W13" s="651"/>
      <c r="X13" s="300"/>
    </row>
    <row r="14" spans="1:24" ht="15" customHeight="1" x14ac:dyDescent="0.35">
      <c r="A14" s="652"/>
      <c r="B14" s="653"/>
      <c r="C14" s="653"/>
      <c r="D14" s="653"/>
      <c r="E14" s="654"/>
      <c r="F14" s="303"/>
      <c r="G14" s="304"/>
      <c r="H14" s="624"/>
      <c r="I14" s="646"/>
      <c r="J14" s="646"/>
      <c r="K14" s="646"/>
      <c r="L14" s="646"/>
      <c r="M14" s="646"/>
      <c r="N14" s="646"/>
      <c r="O14" s="646"/>
      <c r="P14" s="646"/>
      <c r="Q14" s="626"/>
      <c r="R14" s="647"/>
      <c r="S14" s="647"/>
      <c r="T14" s="655" t="s">
        <v>152</v>
      </c>
      <c r="U14" s="656"/>
      <c r="V14" s="305">
        <v>3.0000000000000001E-3</v>
      </c>
      <c r="W14" s="306"/>
      <c r="X14" s="256">
        <f ca="1">IF($E$19="класична",Класична!L26,IF($E$19="ануітет",Ануїтет!K27))</f>
        <v>1800</v>
      </c>
    </row>
    <row r="15" spans="1:24" x14ac:dyDescent="0.35">
      <c r="A15" s="657" t="s">
        <v>100</v>
      </c>
      <c r="B15" s="657"/>
      <c r="C15" s="657"/>
      <c r="D15" s="657"/>
      <c r="E15" s="657"/>
      <c r="F15" s="307" t="s">
        <v>145</v>
      </c>
      <c r="G15" s="308"/>
      <c r="H15" s="649"/>
      <c r="I15" s="649"/>
      <c r="J15" s="649"/>
      <c r="K15" s="649"/>
      <c r="L15" s="649"/>
      <c r="M15" s="646"/>
      <c r="N15" s="646"/>
      <c r="O15" s="646"/>
      <c r="P15" s="646"/>
      <c r="Q15" s="647"/>
      <c r="R15" s="647"/>
      <c r="S15" s="647"/>
      <c r="T15" s="658" t="s">
        <v>153</v>
      </c>
      <c r="U15" s="659"/>
      <c r="V15" s="305">
        <v>2E-3</v>
      </c>
      <c r="W15" s="306"/>
      <c r="X15" s="256">
        <f ca="1">IF($E$19="класична",Класична!M26,IF($E$19="ануітет",Ануїтет!L27))</f>
        <v>451.93006088280038</v>
      </c>
    </row>
    <row r="16" spans="1:24" ht="30.75" customHeight="1" x14ac:dyDescent="0.35">
      <c r="A16" s="660" t="s">
        <v>148</v>
      </c>
      <c r="B16" s="661"/>
      <c r="C16" s="662"/>
      <c r="D16" s="663">
        <v>36</v>
      </c>
      <c r="E16" s="663">
        <v>60</v>
      </c>
      <c r="F16" s="664">
        <v>36</v>
      </c>
      <c r="G16" s="665"/>
      <c r="H16" s="649"/>
      <c r="I16" s="649"/>
      <c r="J16" s="649"/>
      <c r="K16" s="649"/>
      <c r="L16" s="649"/>
      <c r="M16" s="646"/>
      <c r="N16" s="646"/>
      <c r="O16" s="646"/>
      <c r="P16" s="646"/>
      <c r="Q16" s="647"/>
      <c r="R16" s="647"/>
      <c r="S16" s="647"/>
      <c r="T16" s="666" t="s">
        <v>119</v>
      </c>
      <c r="U16" s="667" t="s">
        <v>190</v>
      </c>
      <c r="V16" s="668">
        <v>1E-3</v>
      </c>
      <c r="W16" s="253">
        <v>3000</v>
      </c>
      <c r="X16" s="257">
        <f>IF(F8*V16&lt;3000,3000,F8*V16)</f>
        <v>3000</v>
      </c>
    </row>
    <row r="17" spans="1:26" ht="45" customHeight="1" x14ac:dyDescent="0.35">
      <c r="A17" s="669" t="s">
        <v>101</v>
      </c>
      <c r="B17" s="670"/>
      <c r="C17" s="671"/>
      <c r="D17" s="672" t="s">
        <v>102</v>
      </c>
      <c r="E17" s="673"/>
      <c r="F17" s="673"/>
      <c r="G17" s="673"/>
      <c r="H17" s="646"/>
      <c r="I17" s="646"/>
      <c r="J17" s="646"/>
      <c r="K17" s="646"/>
      <c r="L17" s="646"/>
      <c r="M17" s="646"/>
      <c r="N17" s="646"/>
      <c r="O17" s="646"/>
      <c r="P17" s="646"/>
      <c r="Q17" s="647"/>
      <c r="R17" s="647"/>
      <c r="S17" s="647"/>
      <c r="T17" s="674" t="s">
        <v>124</v>
      </c>
      <c r="U17" s="675"/>
      <c r="V17" s="253">
        <v>900</v>
      </c>
      <c r="W17" s="253">
        <v>4500</v>
      </c>
      <c r="X17" s="257">
        <f>(V17+(W17-V17)*((F8-D8)/(E8-D8)))</f>
        <v>900</v>
      </c>
    </row>
    <row r="18" spans="1:26" ht="31.5" customHeight="1" x14ac:dyDescent="0.35">
      <c r="A18" s="676" t="s">
        <v>103</v>
      </c>
      <c r="B18" s="677"/>
      <c r="C18" s="662"/>
      <c r="D18" s="678" t="s">
        <v>104</v>
      </c>
      <c r="E18" s="679"/>
      <c r="F18" s="679"/>
      <c r="G18" s="672"/>
      <c r="H18" s="680"/>
      <c r="I18" s="680"/>
      <c r="J18" s="680"/>
      <c r="K18" s="680"/>
      <c r="L18" s="680"/>
      <c r="M18" s="647"/>
      <c r="N18" s="647"/>
      <c r="O18" s="647"/>
      <c r="P18" s="647"/>
      <c r="Q18" s="647"/>
      <c r="R18" s="647"/>
      <c r="S18" s="647"/>
      <c r="T18" s="674" t="s">
        <v>123</v>
      </c>
      <c r="U18" s="675"/>
      <c r="V18" s="681" t="s">
        <v>163</v>
      </c>
      <c r="W18" s="254">
        <v>0</v>
      </c>
      <c r="X18" s="256">
        <f>W18*V18</f>
        <v>0</v>
      </c>
      <c r="Y18" s="682"/>
    </row>
    <row r="19" spans="1:26" ht="25.5" customHeight="1" x14ac:dyDescent="0.35">
      <c r="A19" s="683" t="s">
        <v>136</v>
      </c>
      <c r="B19" s="684"/>
      <c r="C19" s="685"/>
      <c r="D19" s="686" t="s">
        <v>59</v>
      </c>
      <c r="E19" s="687" t="s">
        <v>59</v>
      </c>
      <c r="F19" s="687"/>
      <c r="G19" s="687"/>
      <c r="H19" s="680"/>
      <c r="I19" s="680"/>
      <c r="J19" s="680"/>
      <c r="K19" s="680"/>
      <c r="L19" s="680"/>
      <c r="M19" s="619"/>
      <c r="N19" s="619"/>
      <c r="O19" s="619"/>
      <c r="P19" s="619"/>
      <c r="Q19" s="619"/>
      <c r="R19" s="619"/>
      <c r="S19" s="619"/>
      <c r="T19" s="674" t="s">
        <v>138</v>
      </c>
      <c r="U19" s="675"/>
      <c r="V19" s="688" t="s">
        <v>163</v>
      </c>
      <c r="W19" s="689"/>
      <c r="X19" s="256">
        <f>F8*V19</f>
        <v>0</v>
      </c>
      <c r="Y19" s="682"/>
    </row>
    <row r="20" spans="1:26" ht="53.25" customHeight="1" x14ac:dyDescent="0.35">
      <c r="A20" s="690"/>
      <c r="B20" s="691"/>
      <c r="C20" s="692"/>
      <c r="D20" s="693" t="s">
        <v>137</v>
      </c>
      <c r="E20" s="687"/>
      <c r="F20" s="687"/>
      <c r="G20" s="687"/>
      <c r="H20" s="694"/>
      <c r="I20" s="694"/>
      <c r="J20" s="694"/>
      <c r="K20" s="694"/>
      <c r="L20" s="694"/>
      <c r="M20" s="619"/>
      <c r="N20" s="619"/>
      <c r="O20" s="619"/>
      <c r="P20" s="619"/>
      <c r="Q20" s="619"/>
      <c r="R20" s="619"/>
      <c r="S20" s="619"/>
      <c r="T20" s="695" t="s">
        <v>147</v>
      </c>
      <c r="U20" s="696"/>
      <c r="V20" s="697" t="s">
        <v>154</v>
      </c>
      <c r="W20" s="697"/>
      <c r="X20" s="256">
        <f ca="1">IF(E19="класична",Класична!R27,IF('Розрах.заг.варт.'!E19="ануітет",Ануїтет!Q28))</f>
        <v>11151.930060882802</v>
      </c>
      <c r="Y20" s="698"/>
    </row>
    <row r="21" spans="1:26" ht="58.5" customHeight="1" x14ac:dyDescent="0.35">
      <c r="A21" s="699"/>
      <c r="B21" s="700"/>
      <c r="C21" s="700"/>
      <c r="D21" s="701"/>
      <c r="E21" s="702"/>
      <c r="F21" s="702"/>
      <c r="G21" s="702"/>
      <c r="H21" s="694"/>
      <c r="I21" s="694"/>
      <c r="J21" s="694"/>
      <c r="K21" s="694"/>
      <c r="L21" s="694"/>
      <c r="M21" s="619"/>
      <c r="N21" s="619"/>
      <c r="O21" s="619"/>
      <c r="P21" s="619"/>
      <c r="Q21" s="619"/>
      <c r="R21" s="619"/>
      <c r="S21" s="619"/>
      <c r="T21" s="619"/>
      <c r="U21" s="619"/>
      <c r="V21" s="674" t="s">
        <v>189</v>
      </c>
      <c r="W21" s="675"/>
      <c r="X21" s="256">
        <f ca="1">SUM(M38:V38)+I38+G38+J38</f>
        <v>137116.96050228315</v>
      </c>
    </row>
    <row r="22" spans="1:26" ht="33.75" customHeight="1" x14ac:dyDescent="0.35">
      <c r="A22" s="699"/>
      <c r="B22" s="700"/>
      <c r="C22" s="700"/>
      <c r="D22" s="701"/>
      <c r="E22" s="702"/>
      <c r="F22" s="702"/>
      <c r="G22" s="702"/>
      <c r="H22" s="694"/>
      <c r="I22" s="694"/>
      <c r="J22" s="694"/>
      <c r="K22" s="694"/>
      <c r="L22" s="694"/>
      <c r="M22" s="619"/>
      <c r="N22" s="619"/>
      <c r="O22" s="619"/>
      <c r="P22" s="619"/>
      <c r="Q22" s="619"/>
      <c r="R22" s="619"/>
      <c r="S22" s="619"/>
      <c r="T22" s="619"/>
      <c r="U22" s="619"/>
      <c r="V22" s="674" t="s">
        <v>161</v>
      </c>
      <c r="W22" s="703"/>
      <c r="X22" s="256">
        <f ca="1">I38+J38</f>
        <v>25965.030441400279</v>
      </c>
    </row>
    <row r="23" spans="1:26" ht="36" customHeight="1" x14ac:dyDescent="0.35">
      <c r="A23" s="704" t="s">
        <v>139</v>
      </c>
      <c r="B23" s="705"/>
      <c r="C23" s="705"/>
      <c r="D23" s="705"/>
      <c r="E23" s="705"/>
      <c r="F23" s="706"/>
      <c r="G23" s="707" t="s">
        <v>106</v>
      </c>
      <c r="H23" s="708"/>
      <c r="I23" s="709"/>
      <c r="J23" s="710"/>
      <c r="K23" s="710"/>
      <c r="L23" s="710"/>
      <c r="M23" s="619"/>
      <c r="N23" s="619"/>
      <c r="O23" s="619"/>
      <c r="P23" s="619"/>
      <c r="Q23" s="619"/>
      <c r="R23" s="619"/>
      <c r="S23" s="619"/>
      <c r="T23" s="619"/>
      <c r="U23" s="619"/>
      <c r="V23" s="674" t="s">
        <v>169</v>
      </c>
      <c r="W23" s="675"/>
      <c r="X23" s="258">
        <f ca="1">IF(E19="класична",Класична!P26,IF('Розрах.заг.варт.'!E19="ануітет",Ануїтет!O27))</f>
        <v>0.29119041562080383</v>
      </c>
    </row>
    <row r="24" spans="1:26" ht="66" customHeight="1" x14ac:dyDescent="0.35">
      <c r="A24" s="711" t="s">
        <v>105</v>
      </c>
      <c r="B24" s="712"/>
      <c r="C24" s="713" t="s">
        <v>188</v>
      </c>
      <c r="D24" s="714"/>
      <c r="E24" s="715"/>
      <c r="F24" s="716">
        <v>0.17</v>
      </c>
      <c r="G24" s="707"/>
      <c r="H24" s="708"/>
      <c r="I24" s="708"/>
      <c r="J24" s="710"/>
      <c r="K24" s="710"/>
      <c r="L24" s="710"/>
      <c r="M24" s="710"/>
      <c r="N24" s="710"/>
      <c r="O24" s="710"/>
      <c r="P24" s="710"/>
      <c r="Q24" s="717"/>
      <c r="R24" s="717"/>
      <c r="S24" s="717"/>
      <c r="T24" s="717"/>
      <c r="U24" s="717"/>
      <c r="V24" s="697" t="s">
        <v>170</v>
      </c>
      <c r="W24" s="697"/>
      <c r="X24" s="291">
        <f ca="1">X22+X10+X20</f>
        <v>42116.96050228308</v>
      </c>
    </row>
    <row r="25" spans="1:26" ht="20.25" customHeight="1" x14ac:dyDescent="0.35">
      <c r="A25" s="711"/>
      <c r="B25" s="718"/>
      <c r="C25" s="719" t="s">
        <v>159</v>
      </c>
      <c r="D25" s="720" t="s">
        <v>158</v>
      </c>
      <c r="E25" s="721">
        <v>8.7499999999999994E-2</v>
      </c>
      <c r="F25" s="722">
        <f>E25+E26</f>
        <v>0.1575</v>
      </c>
      <c r="G25" s="723">
        <v>0.17</v>
      </c>
      <c r="H25" s="708"/>
      <c r="I25" s="724"/>
      <c r="J25" s="725"/>
      <c r="K25" s="725"/>
      <c r="L25" s="725"/>
      <c r="M25" s="726"/>
      <c r="N25" s="726"/>
      <c r="O25" s="726"/>
      <c r="P25" s="726"/>
      <c r="Q25" s="726"/>
      <c r="R25" s="717"/>
      <c r="S25" s="717"/>
      <c r="T25" s="717"/>
      <c r="U25" s="717"/>
      <c r="V25" s="619"/>
      <c r="W25" s="727"/>
      <c r="X25" s="727"/>
    </row>
    <row r="26" spans="1:26" ht="15" customHeight="1" x14ac:dyDescent="0.35">
      <c r="A26" s="728"/>
      <c r="B26" s="718"/>
      <c r="C26" s="729"/>
      <c r="D26" s="720"/>
      <c r="E26" s="730">
        <v>7.0000000000000007E-2</v>
      </c>
      <c r="F26" s="731"/>
      <c r="G26" s="723"/>
      <c r="H26" s="708"/>
      <c r="I26" s="724"/>
      <c r="J26" s="725"/>
      <c r="K26" s="725"/>
      <c r="L26" s="725"/>
      <c r="M26" s="726"/>
      <c r="N26" s="726"/>
      <c r="O26" s="726"/>
      <c r="P26" s="726"/>
      <c r="Q26" s="732"/>
      <c r="R26" s="717"/>
      <c r="S26" s="717"/>
      <c r="T26" s="717"/>
      <c r="U26" s="717"/>
      <c r="V26" s="619"/>
      <c r="W26" s="727"/>
      <c r="X26" s="727"/>
    </row>
    <row r="27" spans="1:26" x14ac:dyDescent="0.35">
      <c r="A27" s="733" t="s">
        <v>107</v>
      </c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734"/>
      <c r="X27" s="734"/>
    </row>
    <row r="28" spans="1:26" ht="36.75" customHeight="1" x14ac:dyDescent="0.35">
      <c r="A28" s="735" t="s">
        <v>108</v>
      </c>
      <c r="B28" s="736" t="s">
        <v>113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7"/>
      <c r="X28" s="738" t="s">
        <v>184</v>
      </c>
      <c r="Y28" s="738" t="s">
        <v>185</v>
      </c>
      <c r="Z28" s="739"/>
    </row>
    <row r="29" spans="1:26" ht="15" customHeight="1" x14ac:dyDescent="0.35">
      <c r="A29" s="740"/>
      <c r="B29" s="741" t="s">
        <v>114</v>
      </c>
      <c r="C29" s="742"/>
      <c r="D29" s="741" t="s">
        <v>115</v>
      </c>
      <c r="E29" s="741" t="s">
        <v>109</v>
      </c>
      <c r="F29" s="743" t="s">
        <v>174</v>
      </c>
      <c r="G29" s="744" t="s">
        <v>156</v>
      </c>
      <c r="H29" s="744"/>
      <c r="I29" s="744" t="s">
        <v>162</v>
      </c>
      <c r="J29" s="744" t="s">
        <v>157</v>
      </c>
      <c r="K29" s="745" t="s">
        <v>176</v>
      </c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37"/>
      <c r="X29" s="747"/>
      <c r="Y29" s="747"/>
      <c r="Z29" s="739"/>
    </row>
    <row r="30" spans="1:26" ht="27" customHeight="1" x14ac:dyDescent="0.35">
      <c r="A30" s="740"/>
      <c r="B30" s="741"/>
      <c r="C30" s="742"/>
      <c r="D30" s="741"/>
      <c r="E30" s="741"/>
      <c r="F30" s="743"/>
      <c r="G30" s="744"/>
      <c r="H30" s="744"/>
      <c r="I30" s="744"/>
      <c r="J30" s="748"/>
      <c r="K30" s="746" t="s">
        <v>116</v>
      </c>
      <c r="L30" s="746"/>
      <c r="M30" s="746"/>
      <c r="N30" s="748"/>
      <c r="O30" s="749" t="s">
        <v>181</v>
      </c>
      <c r="P30" s="750"/>
      <c r="Q30" s="751" t="s">
        <v>110</v>
      </c>
      <c r="R30" s="751"/>
      <c r="S30" s="751"/>
      <c r="T30" s="751"/>
      <c r="U30" s="751"/>
      <c r="V30" s="751"/>
      <c r="W30" s="737"/>
      <c r="X30" s="747"/>
      <c r="Y30" s="747"/>
      <c r="Z30" s="739"/>
    </row>
    <row r="31" spans="1:26" ht="14.5" customHeight="1" x14ac:dyDescent="0.35">
      <c r="A31" s="740"/>
      <c r="B31" s="741"/>
      <c r="C31" s="742"/>
      <c r="D31" s="741"/>
      <c r="E31" s="741"/>
      <c r="F31" s="743"/>
      <c r="G31" s="744"/>
      <c r="H31" s="744"/>
      <c r="I31" s="744"/>
      <c r="J31" s="748"/>
      <c r="K31" s="746" t="s">
        <v>177</v>
      </c>
      <c r="L31" s="746" t="s">
        <v>178</v>
      </c>
      <c r="M31" s="746" t="s">
        <v>175</v>
      </c>
      <c r="N31" s="746" t="s">
        <v>23</v>
      </c>
      <c r="O31" s="746" t="s">
        <v>179</v>
      </c>
      <c r="P31" s="746" t="s">
        <v>180</v>
      </c>
      <c r="Q31" s="746" t="s">
        <v>122</v>
      </c>
      <c r="R31" s="746" t="s">
        <v>111</v>
      </c>
      <c r="S31" s="746" t="s">
        <v>141</v>
      </c>
      <c r="T31" s="746" t="s">
        <v>146</v>
      </c>
      <c r="U31" s="746" t="s">
        <v>182</v>
      </c>
      <c r="V31" s="746" t="s">
        <v>125</v>
      </c>
      <c r="W31" s="746" t="s">
        <v>183</v>
      </c>
      <c r="X31" s="747"/>
      <c r="Y31" s="747"/>
      <c r="Z31" s="739"/>
    </row>
    <row r="32" spans="1:26" x14ac:dyDescent="0.35">
      <c r="A32" s="740"/>
      <c r="B32" s="741"/>
      <c r="C32" s="741" t="s">
        <v>173</v>
      </c>
      <c r="D32" s="741"/>
      <c r="E32" s="741"/>
      <c r="F32" s="743"/>
      <c r="G32" s="744"/>
      <c r="H32" s="744"/>
      <c r="I32" s="744"/>
      <c r="J32" s="748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7"/>
      <c r="Y32" s="747"/>
      <c r="Z32" s="739"/>
    </row>
    <row r="33" spans="1:28" x14ac:dyDescent="0.35">
      <c r="A33" s="740"/>
      <c r="B33" s="741"/>
      <c r="C33" s="748"/>
      <c r="D33" s="741"/>
      <c r="E33" s="741"/>
      <c r="F33" s="743"/>
      <c r="G33" s="744"/>
      <c r="H33" s="744"/>
      <c r="I33" s="744"/>
      <c r="J33" s="748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7"/>
      <c r="Y33" s="747"/>
      <c r="Z33" s="739"/>
    </row>
    <row r="34" spans="1:28" x14ac:dyDescent="0.35">
      <c r="A34" s="740"/>
      <c r="B34" s="741"/>
      <c r="C34" s="748"/>
      <c r="D34" s="741"/>
      <c r="E34" s="741"/>
      <c r="F34" s="743"/>
      <c r="G34" s="744"/>
      <c r="H34" s="744"/>
      <c r="I34" s="744"/>
      <c r="J34" s="748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7"/>
      <c r="Y34" s="747"/>
      <c r="Z34" s="739"/>
    </row>
    <row r="35" spans="1:28" x14ac:dyDescent="0.35">
      <c r="A35" s="740"/>
      <c r="B35" s="741"/>
      <c r="C35" s="748"/>
      <c r="D35" s="741"/>
      <c r="E35" s="741"/>
      <c r="F35" s="743"/>
      <c r="G35" s="744"/>
      <c r="H35" s="744"/>
      <c r="I35" s="744"/>
      <c r="J35" s="748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7"/>
      <c r="Y35" s="747"/>
      <c r="Z35" s="739"/>
    </row>
    <row r="36" spans="1:28" x14ac:dyDescent="0.35">
      <c r="A36" s="740"/>
      <c r="B36" s="741"/>
      <c r="C36" s="748"/>
      <c r="D36" s="741"/>
      <c r="E36" s="741"/>
      <c r="F36" s="743"/>
      <c r="G36" s="744"/>
      <c r="H36" s="744"/>
      <c r="I36" s="744"/>
      <c r="J36" s="748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7"/>
      <c r="Y36" s="747"/>
      <c r="Z36" s="739"/>
    </row>
    <row r="37" spans="1:28" ht="21.75" customHeight="1" x14ac:dyDescent="0.35">
      <c r="A37" s="752"/>
      <c r="B37" s="741"/>
      <c r="C37" s="748"/>
      <c r="D37" s="741"/>
      <c r="E37" s="741"/>
      <c r="F37" s="743"/>
      <c r="G37" s="744"/>
      <c r="H37" s="744"/>
      <c r="I37" s="744"/>
      <c r="J37" s="748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7"/>
      <c r="Y37" s="747"/>
      <c r="Z37" s="739"/>
    </row>
    <row r="38" spans="1:28" ht="27.75" customHeight="1" x14ac:dyDescent="0.35">
      <c r="A38" s="753" t="s">
        <v>112</v>
      </c>
      <c r="B38" s="754"/>
      <c r="C38" s="754"/>
      <c r="D38" s="754"/>
      <c r="E38" s="754"/>
      <c r="F38" s="755">
        <f ca="1">SUM(F39:F279)</f>
        <v>134271.41255707765</v>
      </c>
      <c r="G38" s="756">
        <f t="shared" ref="G38:H38" si="0">SUM(G40:G279)</f>
        <v>100000.00000000007</v>
      </c>
      <c r="H38" s="757">
        <f t="shared" si="0"/>
        <v>0</v>
      </c>
      <c r="I38" s="758">
        <f ca="1">SUM(I40:I279)</f>
        <v>2845.5479452054678</v>
      </c>
      <c r="J38" s="754">
        <f ca="1">SUM(J40:J279)</f>
        <v>23119.482496194811</v>
      </c>
      <c r="K38" s="759">
        <f t="shared" ref="K38:L38" si="1">SUM(K39:K279)</f>
        <v>0</v>
      </c>
      <c r="L38" s="759">
        <f t="shared" si="1"/>
        <v>0</v>
      </c>
      <c r="M38" s="759">
        <f>SUM(M39:M279)</f>
        <v>5000</v>
      </c>
      <c r="N38" s="759">
        <f t="shared" ref="N38:P38" si="2">SUM(N39:N279)</f>
        <v>0</v>
      </c>
      <c r="O38" s="759">
        <f t="shared" si="2"/>
        <v>0</v>
      </c>
      <c r="P38" s="759">
        <f t="shared" si="2"/>
        <v>0</v>
      </c>
      <c r="Q38" s="759">
        <f t="shared" ref="Q38:W38" si="3">SUM(Q39:Q279)</f>
        <v>0</v>
      </c>
      <c r="R38" s="760">
        <f t="shared" si="3"/>
        <v>3000</v>
      </c>
      <c r="S38" s="760">
        <f t="shared" ca="1" si="3"/>
        <v>1800</v>
      </c>
      <c r="T38" s="759">
        <f t="shared" ca="1" si="3"/>
        <v>451.93006088280038</v>
      </c>
      <c r="U38" s="760">
        <f t="shared" si="3"/>
        <v>900</v>
      </c>
      <c r="V38" s="759">
        <f t="shared" si="3"/>
        <v>0</v>
      </c>
      <c r="W38" s="761">
        <f t="shared" si="3"/>
        <v>0</v>
      </c>
      <c r="X38" s="762">
        <f ca="1">X23</f>
        <v>0.29119041562080383</v>
      </c>
      <c r="Y38" s="763">
        <f ca="1">X21</f>
        <v>137116.96050228315</v>
      </c>
      <c r="Z38" s="739"/>
    </row>
    <row r="39" spans="1:28" x14ac:dyDescent="0.35">
      <c r="A39" s="764">
        <v>0</v>
      </c>
      <c r="B39" s="765">
        <f ca="1">IF(E19="класична",Класична!C27,IF(E19="ануітет",Ануїтет!B28))</f>
        <v>44744</v>
      </c>
      <c r="C39" s="766"/>
      <c r="D39" s="767"/>
      <c r="E39" s="768">
        <f>F11</f>
        <v>100000</v>
      </c>
      <c r="F39" s="769">
        <f ca="1">SUM(M39:R39)+SUM(S39:T39)+SUM(U39:V39)</f>
        <v>9728.7162861491634</v>
      </c>
      <c r="G39" s="770">
        <f>-F11</f>
        <v>-100000</v>
      </c>
      <c r="H39" s="771"/>
      <c r="I39" s="772" t="s">
        <v>118</v>
      </c>
      <c r="J39" s="772"/>
      <c r="K39" s="773">
        <f t="shared" ref="K39:L39" si="4">R18</f>
        <v>0</v>
      </c>
      <c r="L39" s="773">
        <f t="shared" si="4"/>
        <v>0</v>
      </c>
      <c r="M39" s="773">
        <f>X10</f>
        <v>5000</v>
      </c>
      <c r="N39" s="773">
        <f t="shared" ref="N39:P39" si="5">U18</f>
        <v>0</v>
      </c>
      <c r="O39" s="773" t="str">
        <f>V18</f>
        <v>0</v>
      </c>
      <c r="P39" s="773">
        <f t="shared" si="5"/>
        <v>0</v>
      </c>
      <c r="Q39" s="773">
        <f>X18</f>
        <v>0</v>
      </c>
      <c r="R39" s="774">
        <f>X16</f>
        <v>3000</v>
      </c>
      <c r="S39" s="775">
        <f ca="1">IF($E$19="класична",Класична!L27,IF($E$19="ануітет",Ануїтет!K28))</f>
        <v>600</v>
      </c>
      <c r="T39" s="776">
        <f ca="1">IF($E$19="класична",Класична!M27,IF($E$19="ануітет",Ануїтет!L28))</f>
        <v>228.71628614916287</v>
      </c>
      <c r="U39" s="774">
        <f>X17</f>
        <v>900</v>
      </c>
      <c r="V39" s="773">
        <f>X19</f>
        <v>0</v>
      </c>
      <c r="W39" s="773">
        <f>AD18</f>
        <v>0</v>
      </c>
      <c r="X39" s="777"/>
      <c r="Y39" s="778"/>
      <c r="Z39" s="779"/>
      <c r="AA39" s="780"/>
    </row>
    <row r="40" spans="1:28" x14ac:dyDescent="0.35">
      <c r="A40" s="781">
        <v>1</v>
      </c>
      <c r="B40" s="782">
        <f ca="1">IF($E$19="класична",Класична!C28,IF('Розрах.заг.варт.'!$E$19="ануітет",Ануїтет!B29))</f>
        <v>44774</v>
      </c>
      <c r="C40" s="783">
        <f t="shared" ref="C40:C51" ca="1" si="6">IF(B40="","",B40+4)</f>
        <v>44778</v>
      </c>
      <c r="D40" s="784">
        <f ca="1">B40-B39</f>
        <v>30</v>
      </c>
      <c r="E40" s="785">
        <f>IF($E$19="класична",Класична!F28,IF($E$19="ануітет",Ануїтет!E29))</f>
        <v>97222.222222222219</v>
      </c>
      <c r="F40" s="786">
        <f t="shared" ref="F40:F103" ca="1" si="7">IF(G40="","",G40+J40+SUM(M40:V40))</f>
        <v>4175.03805175038</v>
      </c>
      <c r="G40" s="787">
        <f>IF($E$19="класична",Класична!G28,IF($E$19="ануітет",Ануїтет!F29))</f>
        <v>2777.7777777777778</v>
      </c>
      <c r="H40" s="788"/>
      <c r="I40" s="789"/>
      <c r="J40" s="789">
        <f ca="1">E39*$F$24/365*D40</f>
        <v>1397.2602739726026</v>
      </c>
      <c r="K40" s="789"/>
      <c r="L40" s="789"/>
      <c r="M40" s="790"/>
      <c r="N40" s="790"/>
      <c r="O40" s="790"/>
      <c r="P40" s="790"/>
      <c r="Q40" s="791"/>
      <c r="R40" s="791"/>
      <c r="S40" s="792"/>
      <c r="T40" s="792"/>
      <c r="U40" s="791"/>
      <c r="V40" s="791"/>
      <c r="W40" s="793"/>
      <c r="X40" s="778"/>
      <c r="Y40" s="778"/>
      <c r="Z40" s="794"/>
      <c r="AA40" s="795"/>
    </row>
    <row r="41" spans="1:28" x14ac:dyDescent="0.35">
      <c r="A41" s="781">
        <v>2</v>
      </c>
      <c r="B41" s="782">
        <f ca="1">IF($E$19="класична",Класична!C29,IF('Розрах.заг.варт.'!$E$19="ануітет",Ануїтет!B30))</f>
        <v>44805</v>
      </c>
      <c r="C41" s="783">
        <f t="shared" ca="1" si="6"/>
        <v>44809</v>
      </c>
      <c r="D41" s="784">
        <f t="shared" ref="D41:D72" ca="1" si="8">IF(A40&lt;$F$16,DAY(EOMONTH(B41,0)),"")</f>
        <v>30</v>
      </c>
      <c r="E41" s="785">
        <f>IF($E$19="класична",Класична!F29,IF($E$19="ануітет",Ануїтет!E30))</f>
        <v>94444.444444444438</v>
      </c>
      <c r="F41" s="786">
        <f t="shared" ca="1" si="7"/>
        <v>4136.225266362253</v>
      </c>
      <c r="G41" s="787">
        <f>IF($E$19="класична",Класична!G29,IF($E$19="ануітет",Ануїтет!F30))</f>
        <v>2777.7777777777778</v>
      </c>
      <c r="H41" s="788"/>
      <c r="I41" s="789"/>
      <c r="J41" s="789">
        <f ca="1">E40*$F$24/365*D41</f>
        <v>1358.447488584475</v>
      </c>
      <c r="K41" s="789"/>
      <c r="L41" s="789"/>
      <c r="M41" s="791"/>
      <c r="N41" s="791"/>
      <c r="O41" s="791"/>
      <c r="P41" s="791"/>
      <c r="Q41" s="791"/>
      <c r="R41" s="791"/>
      <c r="S41" s="792" t="str">
        <f ca="1">IF($E$19="класична",Класична!L29,IF($E$19="ануітет",Ануїтет!K30))</f>
        <v/>
      </c>
      <c r="T41" s="796" t="str">
        <f>IF($E$19="класична",Класична!M29,IF($E$19="ануітет",Ануїтет!L30))</f>
        <v/>
      </c>
      <c r="U41" s="791"/>
      <c r="V41" s="791"/>
      <c r="W41" s="797"/>
      <c r="X41" s="778"/>
      <c r="Y41" s="778"/>
      <c r="Z41" s="794"/>
      <c r="AA41" s="795"/>
      <c r="AB41" s="798"/>
    </row>
    <row r="42" spans="1:28" x14ac:dyDescent="0.35">
      <c r="A42" s="781">
        <v>3</v>
      </c>
      <c r="B42" s="782">
        <f ca="1">IF($E$19="класична",Класична!C30,IF('Розрах.заг.варт.'!$E$19="ануітет",Ануїтет!B31))</f>
        <v>44835</v>
      </c>
      <c r="C42" s="783">
        <f t="shared" ca="1" si="6"/>
        <v>44839</v>
      </c>
      <c r="D42" s="784">
        <f t="shared" ca="1" si="8"/>
        <v>31</v>
      </c>
      <c r="E42" s="785">
        <f>IF($E$19="класична",Класична!F30,IF($E$19="ануітет",Ануїтет!E31))</f>
        <v>91666.666666666657</v>
      </c>
      <c r="F42" s="786">
        <f t="shared" ca="1" si="7"/>
        <v>4141.4003044140027</v>
      </c>
      <c r="G42" s="787">
        <f>IF($E$19="класична",Класична!G30,IF($E$19="ануітет",Ануїтет!F31))</f>
        <v>2777.7777777777778</v>
      </c>
      <c r="H42" s="788"/>
      <c r="I42" s="789"/>
      <c r="J42" s="789">
        <f ca="1">E41*$F$24/365*D42</f>
        <v>1363.6225266362253</v>
      </c>
      <c r="K42" s="789"/>
      <c r="L42" s="789"/>
      <c r="M42" s="791"/>
      <c r="N42" s="791"/>
      <c r="O42" s="791"/>
      <c r="P42" s="791"/>
      <c r="Q42" s="791"/>
      <c r="R42" s="791"/>
      <c r="S42" s="792" t="str">
        <f ca="1">IF($E$19="класична",Класична!L30,IF($E$19="ануітет",Ануїтет!K31))</f>
        <v/>
      </c>
      <c r="T42" s="796" t="str">
        <f>IF($E$19="класична",Класична!M30,IF($E$19="ануітет",Ануїтет!L31))</f>
        <v/>
      </c>
      <c r="U42" s="791"/>
      <c r="V42" s="791"/>
      <c r="W42" s="797"/>
      <c r="X42" s="778"/>
      <c r="Y42" s="778"/>
      <c r="Z42" s="794"/>
      <c r="AA42" s="795"/>
    </row>
    <row r="43" spans="1:28" x14ac:dyDescent="0.35">
      <c r="A43" s="781">
        <v>4</v>
      </c>
      <c r="B43" s="782">
        <f ca="1">IF($E$19="класична",Класична!C31,IF('Розрах.заг.варт.'!$E$19="ануітет",Ануїтет!B32))</f>
        <v>44866</v>
      </c>
      <c r="C43" s="783">
        <f t="shared" ca="1" si="6"/>
        <v>44870</v>
      </c>
      <c r="D43" s="784">
        <f t="shared" ca="1" si="8"/>
        <v>30</v>
      </c>
      <c r="E43" s="785">
        <f>IF($E$19="класична",Класична!F31,IF($E$19="ануітет",Ануїтет!E32))</f>
        <v>88888.888888888876</v>
      </c>
      <c r="F43" s="786">
        <f t="shared" ca="1" si="7"/>
        <v>4058.5996955859969</v>
      </c>
      <c r="G43" s="787">
        <f>IF($E$19="класична",Класична!G31,IF($E$19="ануітет",Ануїтет!F32))</f>
        <v>2777.7777777777778</v>
      </c>
      <c r="H43" s="788"/>
      <c r="I43" s="789"/>
      <c r="J43" s="789">
        <f t="shared" ref="J43:J51" ca="1" si="9">E42*$F$24/365*D43</f>
        <v>1280.821917808219</v>
      </c>
      <c r="K43" s="789"/>
      <c r="L43" s="789"/>
      <c r="M43" s="791"/>
      <c r="N43" s="791"/>
      <c r="O43" s="791"/>
      <c r="P43" s="791"/>
      <c r="Q43" s="791"/>
      <c r="R43" s="791"/>
      <c r="S43" s="792" t="str">
        <f ca="1">IF($E$19="класична",Класична!L31,IF($E$19="ануітет",Ануїтет!K32))</f>
        <v/>
      </c>
      <c r="T43" s="796" t="str">
        <f>IF($E$19="класична",Класична!M31,IF($E$19="ануітет",Ануїтет!L32))</f>
        <v/>
      </c>
      <c r="U43" s="791"/>
      <c r="V43" s="791"/>
      <c r="W43" s="797"/>
      <c r="X43" s="778"/>
      <c r="Y43" s="778"/>
      <c r="Z43" s="794"/>
      <c r="AA43" s="795"/>
    </row>
    <row r="44" spans="1:28" x14ac:dyDescent="0.35">
      <c r="A44" s="781">
        <v>5</v>
      </c>
      <c r="B44" s="782">
        <f ca="1">IF($E$19="класична",Класична!C32,IF('Розрах.заг.варт.'!$E$19="ануітет",Ануїтет!B33))</f>
        <v>44896</v>
      </c>
      <c r="C44" s="783">
        <f t="shared" ca="1" si="6"/>
        <v>44900</v>
      </c>
      <c r="D44" s="784">
        <f t="shared" ca="1" si="8"/>
        <v>31</v>
      </c>
      <c r="E44" s="785">
        <f>IF($E$19="класична",Класична!F32,IF($E$19="ануітет",Ануїтет!E33))</f>
        <v>86111.111111111095</v>
      </c>
      <c r="F44" s="786">
        <f t="shared" ca="1" si="7"/>
        <v>4061.1872146118722</v>
      </c>
      <c r="G44" s="787">
        <f>IF($E$19="класична",Класична!G32,IF($E$19="ануітет",Ануїтет!F33))</f>
        <v>2777.7777777777778</v>
      </c>
      <c r="H44" s="788"/>
      <c r="I44" s="789"/>
      <c r="J44" s="789">
        <f t="shared" ca="1" si="9"/>
        <v>1283.4094368340941</v>
      </c>
      <c r="K44" s="789"/>
      <c r="L44" s="789"/>
      <c r="M44" s="791"/>
      <c r="N44" s="791"/>
      <c r="O44" s="791"/>
      <c r="P44" s="791"/>
      <c r="Q44" s="791"/>
      <c r="R44" s="791"/>
      <c r="S44" s="792" t="str">
        <f ca="1">IF($E$19="класична",Класична!L32,IF($E$19="ануітет",Ануїтет!K33))</f>
        <v/>
      </c>
      <c r="T44" s="796" t="str">
        <f>IF($E$19="класична",Класична!M32,IF($E$19="ануітет",Ануїтет!L33))</f>
        <v/>
      </c>
      <c r="U44" s="791"/>
      <c r="V44" s="791"/>
      <c r="W44" s="797"/>
      <c r="X44" s="778"/>
      <c r="Y44" s="778"/>
      <c r="Z44" s="794"/>
      <c r="AA44" s="795"/>
    </row>
    <row r="45" spans="1:28" x14ac:dyDescent="0.35">
      <c r="A45" s="781">
        <v>6</v>
      </c>
      <c r="B45" s="782">
        <f ca="1">IF($E$19="класична",Класична!C33,IF('Розрах.заг.варт.'!$E$19="ануітет",Ануїтет!B34))</f>
        <v>44927</v>
      </c>
      <c r="C45" s="783">
        <f t="shared" ca="1" si="6"/>
        <v>44931</v>
      </c>
      <c r="D45" s="784">
        <f t="shared" ca="1" si="8"/>
        <v>31</v>
      </c>
      <c r="E45" s="785">
        <f>IF($E$19="класична",Класична!F33,IF($E$19="ануітет",Ануїтет!E34))</f>
        <v>83333.333333333314</v>
      </c>
      <c r="F45" s="786">
        <f t="shared" ca="1" si="7"/>
        <v>4021.0806697108064</v>
      </c>
      <c r="G45" s="787">
        <f>IF($E$19="класична",Класична!G33,IF($E$19="ануітет",Ануїтет!F34))</f>
        <v>2777.7777777777778</v>
      </c>
      <c r="H45" s="788"/>
      <c r="I45" s="789"/>
      <c r="J45" s="789">
        <f t="shared" ca="1" si="9"/>
        <v>1243.3028919330286</v>
      </c>
      <c r="K45" s="789"/>
      <c r="L45" s="789"/>
      <c r="M45" s="791"/>
      <c r="N45" s="791"/>
      <c r="O45" s="791"/>
      <c r="P45" s="791"/>
      <c r="Q45" s="791"/>
      <c r="R45" s="791"/>
      <c r="S45" s="792" t="str">
        <f ca="1">IF($E$19="класична",Класична!L33,IF($E$19="ануітет",Ануїтет!K34))</f>
        <v/>
      </c>
      <c r="T45" s="796" t="str">
        <f>IF($E$19="класична",Класична!M33,IF($E$19="ануітет",Ануїтет!L34))</f>
        <v/>
      </c>
      <c r="U45" s="791"/>
      <c r="V45" s="791"/>
      <c r="W45" s="797"/>
      <c r="X45" s="778"/>
      <c r="Y45" s="778"/>
      <c r="Z45" s="794"/>
      <c r="AA45" s="795"/>
    </row>
    <row r="46" spans="1:28" x14ac:dyDescent="0.35">
      <c r="A46" s="781">
        <v>7</v>
      </c>
      <c r="B46" s="782">
        <f ca="1">IF($E$19="класична",Класична!C34,IF('Розрах.заг.варт.'!$E$19="ануітет",Ануїтет!B35))</f>
        <v>44958</v>
      </c>
      <c r="C46" s="783">
        <f t="shared" ca="1" si="6"/>
        <v>44962</v>
      </c>
      <c r="D46" s="784">
        <f t="shared" ca="1" si="8"/>
        <v>28</v>
      </c>
      <c r="E46" s="785">
        <f>IF($E$19="класична",Класична!F34,IF($E$19="ануітет",Ануїтет!E35))</f>
        <v>80555.555555555533</v>
      </c>
      <c r="F46" s="786">
        <f t="shared" ca="1" si="7"/>
        <v>3864.5357686453576</v>
      </c>
      <c r="G46" s="787">
        <f>IF($E$19="класична",Класична!G34,IF($E$19="ануітет",Ануїтет!F35))</f>
        <v>2777.7777777777778</v>
      </c>
      <c r="H46" s="788"/>
      <c r="I46" s="789"/>
      <c r="J46" s="789">
        <f t="shared" ca="1" si="9"/>
        <v>1086.7579908675798</v>
      </c>
      <c r="K46" s="789"/>
      <c r="L46" s="789"/>
      <c r="M46" s="791"/>
      <c r="N46" s="791"/>
      <c r="O46" s="791"/>
      <c r="P46" s="791"/>
      <c r="Q46" s="791"/>
      <c r="R46" s="791"/>
      <c r="S46" s="792" t="str">
        <f ca="1">IF($E$19="класична",Класична!L34,IF($E$19="ануітет",Ануїтет!K35))</f>
        <v/>
      </c>
      <c r="T46" s="796" t="str">
        <f>IF($E$19="класична",Класична!M34,IF($E$19="ануітет",Ануїтет!L35))</f>
        <v/>
      </c>
      <c r="U46" s="791"/>
      <c r="V46" s="791"/>
      <c r="W46" s="797"/>
      <c r="X46" s="778"/>
      <c r="Y46" s="778"/>
      <c r="Z46" s="794"/>
      <c r="AA46" s="795"/>
    </row>
    <row r="47" spans="1:28" x14ac:dyDescent="0.35">
      <c r="A47" s="781">
        <v>8</v>
      </c>
      <c r="B47" s="782">
        <f ca="1">IF($E$19="класична",Класична!C35,IF('Розрах.заг.варт.'!$E$19="ануітет",Ануїтет!B36))</f>
        <v>44986</v>
      </c>
      <c r="C47" s="783">
        <f t="shared" ca="1" si="6"/>
        <v>44990</v>
      </c>
      <c r="D47" s="784">
        <f t="shared" ca="1" si="8"/>
        <v>31</v>
      </c>
      <c r="E47" s="785">
        <f>IF($E$19="класична",Класична!F35,IF($E$19="ануітет",Ануїтет!E36))</f>
        <v>77777.777777777752</v>
      </c>
      <c r="F47" s="786">
        <f t="shared" ca="1" si="7"/>
        <v>3940.8675799086759</v>
      </c>
      <c r="G47" s="787">
        <f>IF($E$19="класична",Класична!G35,IF($E$19="ануітет",Ануїтет!F36))</f>
        <v>2777.7777777777778</v>
      </c>
      <c r="H47" s="788"/>
      <c r="I47" s="789"/>
      <c r="J47" s="789">
        <f t="shared" ca="1" si="9"/>
        <v>1163.0898021308979</v>
      </c>
      <c r="K47" s="789"/>
      <c r="L47" s="789"/>
      <c r="M47" s="799"/>
      <c r="N47" s="799"/>
      <c r="O47" s="799"/>
      <c r="P47" s="799"/>
      <c r="Q47" s="791"/>
      <c r="R47" s="791"/>
      <c r="S47" s="792" t="str">
        <f ca="1">IF($E$19="класична",Класична!L35,IF($E$19="ануітет",Ануїтет!K36))</f>
        <v/>
      </c>
      <c r="T47" s="796" t="str">
        <f>IF($E$19="класична",Класична!M35,IF($E$19="ануітет",Ануїтет!L36))</f>
        <v/>
      </c>
      <c r="U47" s="791"/>
      <c r="V47" s="791"/>
      <c r="W47" s="797"/>
      <c r="X47" s="778"/>
      <c r="Y47" s="778"/>
      <c r="Z47" s="794"/>
      <c r="AA47" s="795"/>
    </row>
    <row r="48" spans="1:28" x14ac:dyDescent="0.35">
      <c r="A48" s="781">
        <v>9</v>
      </c>
      <c r="B48" s="782">
        <f ca="1">IF($E$19="класична",Класична!C36,IF('Розрах.заг.варт.'!$E$19="ануітет",Ануїтет!B37))</f>
        <v>45017</v>
      </c>
      <c r="C48" s="783">
        <f t="shared" ca="1" si="6"/>
        <v>45021</v>
      </c>
      <c r="D48" s="784">
        <f t="shared" ca="1" si="8"/>
        <v>30</v>
      </c>
      <c r="E48" s="785">
        <f>IF($E$19="класична",Класична!F36,IF($E$19="ануітет",Ануїтет!E37))</f>
        <v>74999.999999999971</v>
      </c>
      <c r="F48" s="786">
        <f t="shared" ca="1" si="7"/>
        <v>3864.5357686453572</v>
      </c>
      <c r="G48" s="787">
        <f>IF($E$19="класична",Класична!G36,IF($E$19="ануітет",Ануїтет!F37))</f>
        <v>2777.7777777777778</v>
      </c>
      <c r="H48" s="788"/>
      <c r="I48" s="789"/>
      <c r="J48" s="789">
        <f t="shared" ca="1" si="9"/>
        <v>1086.7579908675796</v>
      </c>
      <c r="K48" s="789"/>
      <c r="L48" s="789"/>
      <c r="M48" s="799"/>
      <c r="N48" s="799"/>
      <c r="O48" s="799"/>
      <c r="P48" s="799"/>
      <c r="Q48" s="791"/>
      <c r="R48" s="791"/>
      <c r="S48" s="792" t="str">
        <f ca="1">IF($E$19="класична",Класична!L36,IF($E$19="ануітет",Ануїтет!K37))</f>
        <v/>
      </c>
      <c r="T48" s="796" t="str">
        <f>IF($E$19="класична",Класична!M36,IF($E$19="ануітет",Ануїтет!L37))</f>
        <v/>
      </c>
      <c r="U48" s="791"/>
      <c r="V48" s="791"/>
      <c r="W48" s="797"/>
      <c r="X48" s="778"/>
      <c r="Y48" s="778"/>
      <c r="Z48" s="794"/>
      <c r="AA48" s="795"/>
    </row>
    <row r="49" spans="1:27" x14ac:dyDescent="0.35">
      <c r="A49" s="781">
        <v>10</v>
      </c>
      <c r="B49" s="782">
        <f ca="1">IF($E$19="класична",Класична!C37,IF('Розрах.заг.варт.'!$E$19="ануітет",Ануїтет!B38))</f>
        <v>45047</v>
      </c>
      <c r="C49" s="783">
        <f t="shared" ca="1" si="6"/>
        <v>45051</v>
      </c>
      <c r="D49" s="784">
        <f t="shared" ca="1" si="8"/>
        <v>31</v>
      </c>
      <c r="E49" s="785">
        <f>IF($E$19="класична",Класична!F37,IF($E$19="ануітет",Ануїтет!E38))</f>
        <v>72222.22222222219</v>
      </c>
      <c r="F49" s="786">
        <f t="shared" ca="1" si="7"/>
        <v>3860.6544901065445</v>
      </c>
      <c r="G49" s="787">
        <f>IF($E$19="класична",Класична!G37,IF($E$19="ануітет",Ануїтет!F38))</f>
        <v>2777.7777777777778</v>
      </c>
      <c r="H49" s="788"/>
      <c r="I49" s="789"/>
      <c r="J49" s="789">
        <f t="shared" ca="1" si="9"/>
        <v>1082.8767123287666</v>
      </c>
      <c r="K49" s="789"/>
      <c r="L49" s="789"/>
      <c r="M49" s="799"/>
      <c r="N49" s="799"/>
      <c r="O49" s="799"/>
      <c r="P49" s="799"/>
      <c r="Q49" s="791"/>
      <c r="R49" s="791"/>
      <c r="S49" s="792" t="str">
        <f ca="1">IF($E$19="класична",Класична!L37,IF($E$19="ануітет",Ануїтет!K38))</f>
        <v/>
      </c>
      <c r="T49" s="796" t="str">
        <f>IF($E$19="класична",Класична!M37,IF($E$19="ануітет",Ануїтет!L38))</f>
        <v/>
      </c>
      <c r="U49" s="791"/>
      <c r="V49" s="791"/>
      <c r="W49" s="797"/>
      <c r="X49" s="778"/>
      <c r="Y49" s="778"/>
      <c r="Z49" s="794"/>
      <c r="AA49" s="795"/>
    </row>
    <row r="50" spans="1:27" x14ac:dyDescent="0.35">
      <c r="A50" s="781">
        <v>11</v>
      </c>
      <c r="B50" s="782">
        <f ca="1">IF($E$19="класична",Класична!C38,IF('Розрах.заг.варт.'!$E$19="ануітет",Ануїтет!B39))</f>
        <v>45078</v>
      </c>
      <c r="C50" s="783">
        <f t="shared" ca="1" si="6"/>
        <v>45082</v>
      </c>
      <c r="D50" s="784">
        <f t="shared" ca="1" si="8"/>
        <v>30</v>
      </c>
      <c r="E50" s="785">
        <f>IF($E$19="класична",Класична!F38,IF($E$19="ануітет",Ануїтет!E39))</f>
        <v>69444.444444444409</v>
      </c>
      <c r="F50" s="786">
        <f t="shared" ca="1" si="7"/>
        <v>3786.9101978691019</v>
      </c>
      <c r="G50" s="787">
        <f>IF($E$19="класична",Класична!G38,IF($E$19="ануітет",Ануїтет!F39))</f>
        <v>2777.7777777777778</v>
      </c>
      <c r="H50" s="788"/>
      <c r="I50" s="789"/>
      <c r="J50" s="789">
        <f t="shared" ca="1" si="9"/>
        <v>1009.132420091324</v>
      </c>
      <c r="K50" s="789"/>
      <c r="L50" s="789"/>
      <c r="M50" s="799"/>
      <c r="N50" s="799"/>
      <c r="O50" s="799"/>
      <c r="P50" s="799"/>
      <c r="Q50" s="791"/>
      <c r="R50" s="791"/>
      <c r="S50" s="792" t="str">
        <f ca="1">IF($E$19="класична",Класична!L38,IF($E$19="ануітет",Ануїтет!K39))</f>
        <v/>
      </c>
      <c r="T50" s="796" t="str">
        <f>IF($E$19="класична",Класична!M38,IF($E$19="ануітет",Ануїтет!L39))</f>
        <v/>
      </c>
      <c r="U50" s="791"/>
      <c r="V50" s="791"/>
      <c r="W50" s="797"/>
      <c r="X50" s="778"/>
      <c r="Y50" s="778"/>
      <c r="Z50" s="794"/>
      <c r="AA50" s="795"/>
    </row>
    <row r="51" spans="1:27" x14ac:dyDescent="0.35">
      <c r="A51" s="781">
        <v>12</v>
      </c>
      <c r="B51" s="782">
        <f ca="1">IF($E$19="класична",Класична!C39,IF('Розрах.заг.варт.'!$E$19="ануітет",Ануїтет!B40))</f>
        <v>45108</v>
      </c>
      <c r="C51" s="783">
        <f t="shared" ca="1" si="6"/>
        <v>45112</v>
      </c>
      <c r="D51" s="784">
        <f t="shared" ca="1" si="8"/>
        <v>31</v>
      </c>
      <c r="E51" s="785">
        <f>IF($E$19="класична",Класична!F39,IF($E$19="ануітет",Ануїтет!E40))</f>
        <v>66666.666666666628</v>
      </c>
      <c r="F51" s="774">
        <f t="shared" ca="1" si="7"/>
        <v>4531.2974124809743</v>
      </c>
      <c r="G51" s="787">
        <f>IF($E$19="класична",Класична!G39,IF($E$19="ануітет",Ануїтет!F40))</f>
        <v>2777.7777777777778</v>
      </c>
      <c r="H51" s="788"/>
      <c r="I51" s="789"/>
      <c r="J51" s="789">
        <f t="shared" ca="1" si="9"/>
        <v>1002.6636225266359</v>
      </c>
      <c r="K51" s="789"/>
      <c r="L51" s="789"/>
      <c r="M51" s="799"/>
      <c r="N51" s="799"/>
      <c r="O51" s="799"/>
      <c r="P51" s="799"/>
      <c r="Q51" s="791"/>
      <c r="R51" s="791"/>
      <c r="S51" s="775">
        <f ca="1">IF($E$19="класична",Класична!L39,IF($E$19="ануітет",Ануїтет!K40))</f>
        <v>600</v>
      </c>
      <c r="T51" s="776">
        <f ca="1">IF($E$19="класична",Класична!M39,IF($E$19="ануітет",Ануїтет!L40))</f>
        <v>150.85601217656003</v>
      </c>
      <c r="U51" s="791"/>
      <c r="V51" s="791"/>
      <c r="W51" s="797"/>
      <c r="X51" s="778"/>
      <c r="Y51" s="778"/>
      <c r="Z51" s="794"/>
      <c r="AA51" s="795"/>
    </row>
    <row r="52" spans="1:27" s="682" customFormat="1" x14ac:dyDescent="0.35">
      <c r="A52" s="800">
        <v>13</v>
      </c>
      <c r="B52" s="782">
        <f ca="1">IF($E$19="класична",Класична!C40,IF('Розрах.заг.варт.'!$E$19="ануітет",Ануїтет!B41))</f>
        <v>45139</v>
      </c>
      <c r="C52" s="783">
        <f ca="1">IF(B52="","",B52+4)</f>
        <v>45143</v>
      </c>
      <c r="D52" s="767">
        <f t="shared" ca="1" si="8"/>
        <v>31</v>
      </c>
      <c r="E52" s="801">
        <f>IF($E$19="класична",Класична!F40,IF($E$19="ануітет",Ануїтет!E41))</f>
        <v>63888.888888888847</v>
      </c>
      <c r="F52" s="786">
        <f t="shared" ca="1" si="7"/>
        <v>3740.3348554033482</v>
      </c>
      <c r="G52" s="787">
        <f>IF($E$19="класична",Класична!G40,IF($E$19="ануітет",Ануїтет!F41))</f>
        <v>2777.7777777777778</v>
      </c>
      <c r="H52" s="788"/>
      <c r="I52" s="789"/>
      <c r="J52" s="789">
        <f ca="1">IF(E52="","",E51*$F$24/365*D52)</f>
        <v>962.55707762557029</v>
      </c>
      <c r="K52" s="789"/>
      <c r="L52" s="789"/>
      <c r="M52" s="786"/>
      <c r="N52" s="786"/>
      <c r="O52" s="786"/>
      <c r="P52" s="786"/>
      <c r="Q52" s="786"/>
      <c r="R52" s="786"/>
      <c r="S52" s="792" t="str">
        <f ca="1">IF($E$19="класична",Класична!L40,IF($E$19="ануітет",Ануїтет!K41))</f>
        <v/>
      </c>
      <c r="T52" s="796" t="str">
        <f>IF($E$19="класична",Класична!M40,IF($E$19="ануітет",Ануїтет!L41))</f>
        <v/>
      </c>
      <c r="U52" s="786"/>
      <c r="V52" s="786"/>
      <c r="W52" s="797"/>
      <c r="X52" s="778"/>
      <c r="Y52" s="778"/>
      <c r="Z52" s="794"/>
      <c r="AA52" s="802"/>
    </row>
    <row r="53" spans="1:27" x14ac:dyDescent="0.35">
      <c r="A53" s="781">
        <v>14</v>
      </c>
      <c r="B53" s="782">
        <f ca="1">IF($E$19="класична",Класична!C41,IF('Розрах.заг.варт.'!$E$19="ануітет",Ануїтет!B42))</f>
        <v>45170</v>
      </c>
      <c r="C53" s="783">
        <f t="shared" ref="C53:C54" ca="1" si="10">IF(B53="","",B53+4)</f>
        <v>45174</v>
      </c>
      <c r="D53" s="784">
        <f t="shared" ca="1" si="8"/>
        <v>30</v>
      </c>
      <c r="E53" s="785">
        <f>IF($E$19="класична",Класична!F41,IF($E$19="ануітет",Ануїтет!E42))</f>
        <v>61111.111111111066</v>
      </c>
      <c r="F53" s="786">
        <f t="shared" ca="1" si="7"/>
        <v>3670.4718417047179</v>
      </c>
      <c r="G53" s="787">
        <f>IF($E$19="класична",Класична!G41,IF($E$19="ануітет",Ануїтет!F42))</f>
        <v>2777.7777777777778</v>
      </c>
      <c r="H53" s="788"/>
      <c r="I53" s="789"/>
      <c r="J53" s="789">
        <f t="shared" ref="J53:J63" ca="1" si="11">IF(E53="","",E52*$F$24/365*D53)</f>
        <v>892.69406392694009</v>
      </c>
      <c r="K53" s="789"/>
      <c r="L53" s="789"/>
      <c r="M53" s="799"/>
      <c r="N53" s="799"/>
      <c r="O53" s="799"/>
      <c r="P53" s="799"/>
      <c r="Q53" s="799"/>
      <c r="R53" s="799"/>
      <c r="S53" s="792" t="str">
        <f ca="1">IF($E$19="класична",Класична!L41,IF($E$19="ануітет",Ануїтет!K42))</f>
        <v/>
      </c>
      <c r="T53" s="796" t="str">
        <f>IF($E$19="класична",Класична!M41,IF($E$19="ануітет",Ануїтет!L42))</f>
        <v/>
      </c>
      <c r="U53" s="791"/>
      <c r="V53" s="799"/>
      <c r="W53" s="797"/>
      <c r="X53" s="778"/>
      <c r="Y53" s="778"/>
      <c r="Z53" s="794"/>
      <c r="AA53" s="795"/>
    </row>
    <row r="54" spans="1:27" x14ac:dyDescent="0.35">
      <c r="A54" s="781">
        <v>15</v>
      </c>
      <c r="B54" s="782">
        <f ca="1">IF($E$19="класична",Класична!C42,IF('Розрах.заг.варт.'!$E$19="ануітет",Ануїтет!B43))</f>
        <v>45200</v>
      </c>
      <c r="C54" s="783">
        <f t="shared" ca="1" si="10"/>
        <v>45204</v>
      </c>
      <c r="D54" s="784">
        <f t="shared" ca="1" si="8"/>
        <v>31</v>
      </c>
      <c r="E54" s="785">
        <f>IF($E$19="класична",Класична!F42,IF($E$19="ануітет",Ануїтет!E43))</f>
        <v>58333.333333333285</v>
      </c>
      <c r="F54" s="786">
        <f t="shared" ca="1" si="7"/>
        <v>3660.1217656012168</v>
      </c>
      <c r="G54" s="787">
        <f>IF($E$19="класична",Класична!G42,IF($E$19="ануітет",Ануїтет!F43))</f>
        <v>2777.7777777777778</v>
      </c>
      <c r="H54" s="788"/>
      <c r="I54" s="789"/>
      <c r="J54" s="789">
        <f t="shared" ca="1" si="11"/>
        <v>882.34398782343919</v>
      </c>
      <c r="K54" s="789"/>
      <c r="L54" s="789"/>
      <c r="M54" s="799"/>
      <c r="N54" s="799"/>
      <c r="O54" s="799"/>
      <c r="P54" s="799"/>
      <c r="Q54" s="799"/>
      <c r="R54" s="799"/>
      <c r="S54" s="792" t="str">
        <f ca="1">IF($E$19="класична",Класична!L42,IF($E$19="ануітет",Ануїтет!K43))</f>
        <v/>
      </c>
      <c r="T54" s="796" t="str">
        <f>IF($E$19="класична",Класична!M42,IF($E$19="ануітет",Ануїтет!L43))</f>
        <v/>
      </c>
      <c r="U54" s="791"/>
      <c r="V54" s="799"/>
      <c r="W54" s="797"/>
      <c r="X54" s="778"/>
      <c r="Y54" s="778"/>
      <c r="Z54" s="794"/>
      <c r="AA54" s="795"/>
    </row>
    <row r="55" spans="1:27" x14ac:dyDescent="0.35">
      <c r="A55" s="781">
        <v>16</v>
      </c>
      <c r="B55" s="782">
        <f ca="1">IF($E$19="класична",Класична!C43,IF('Розрах.заг.варт.'!$E$19="ануітет",Ануїтет!B44))</f>
        <v>45231</v>
      </c>
      <c r="C55" s="783">
        <f t="shared" ref="C55:C116" ca="1" si="12">IF(B55="","",B55+4)</f>
        <v>45235</v>
      </c>
      <c r="D55" s="784">
        <f t="shared" ca="1" si="8"/>
        <v>30</v>
      </c>
      <c r="E55" s="785">
        <f>IF($E$19="класична",Класична!F43,IF($E$19="ануітет",Ануїтет!E44))</f>
        <v>55555.555555555504</v>
      </c>
      <c r="F55" s="786">
        <f t="shared" ca="1" si="7"/>
        <v>3592.8462709284622</v>
      </c>
      <c r="G55" s="787">
        <f>IF($E$19="класична",Класична!G43,IF($E$19="ануітет",Ануїтет!F44))</f>
        <v>2777.7777777777778</v>
      </c>
      <c r="H55" s="788"/>
      <c r="I55" s="789"/>
      <c r="J55" s="789">
        <f t="shared" ca="1" si="11"/>
        <v>815.06849315068428</v>
      </c>
      <c r="K55" s="789"/>
      <c r="L55" s="789"/>
      <c r="M55" s="799"/>
      <c r="N55" s="799"/>
      <c r="O55" s="799"/>
      <c r="P55" s="799"/>
      <c r="Q55" s="799"/>
      <c r="R55" s="799"/>
      <c r="S55" s="792" t="str">
        <f ca="1">IF($E$19="класична",Класична!L43,IF($E$19="ануітет",Ануїтет!K44))</f>
        <v/>
      </c>
      <c r="T55" s="796" t="str">
        <f>IF($E$19="класична",Класична!M43,IF($E$19="ануітет",Ануїтет!L44))</f>
        <v/>
      </c>
      <c r="U55" s="791"/>
      <c r="V55" s="799"/>
      <c r="W55" s="797"/>
      <c r="X55" s="778"/>
      <c r="Y55" s="778"/>
      <c r="Z55" s="794"/>
      <c r="AA55" s="795"/>
    </row>
    <row r="56" spans="1:27" x14ac:dyDescent="0.35">
      <c r="A56" s="781">
        <v>17</v>
      </c>
      <c r="B56" s="782">
        <f ca="1">IF($E$19="класична",Класична!C44,IF('Розрах.заг.варт.'!$E$19="ануітет",Ануїтет!B45))</f>
        <v>45261</v>
      </c>
      <c r="C56" s="783">
        <f t="shared" ca="1" si="12"/>
        <v>45265</v>
      </c>
      <c r="D56" s="784">
        <f t="shared" ca="1" si="8"/>
        <v>31</v>
      </c>
      <c r="E56" s="785">
        <f>IF($E$19="класична",Класична!F44,IF($E$19="ануітет",Ануїтет!E45))</f>
        <v>52777.777777777723</v>
      </c>
      <c r="F56" s="786">
        <f t="shared" ca="1" si="7"/>
        <v>3579.9086757990863</v>
      </c>
      <c r="G56" s="787">
        <f>IF($E$19="класична",Класична!G44,IF($E$19="ануітет",Ануїтет!F45))</f>
        <v>2777.7777777777778</v>
      </c>
      <c r="H56" s="788"/>
      <c r="I56" s="789"/>
      <c r="J56" s="789">
        <f t="shared" ca="1" si="11"/>
        <v>802.13089802130821</v>
      </c>
      <c r="K56" s="789"/>
      <c r="L56" s="789"/>
      <c r="M56" s="799"/>
      <c r="N56" s="799"/>
      <c r="O56" s="799"/>
      <c r="P56" s="799"/>
      <c r="Q56" s="799"/>
      <c r="R56" s="799"/>
      <c r="S56" s="792" t="str">
        <f ca="1">IF($E$19="класична",Класична!L44,IF($E$19="ануітет",Ануїтет!K45))</f>
        <v/>
      </c>
      <c r="T56" s="796" t="str">
        <f>IF($E$19="класична",Класична!M44,IF($E$19="ануітет",Ануїтет!L45))</f>
        <v/>
      </c>
      <c r="U56" s="791"/>
      <c r="V56" s="799"/>
      <c r="W56" s="797"/>
      <c r="X56" s="778"/>
      <c r="Y56" s="778"/>
      <c r="Z56" s="794"/>
      <c r="AA56" s="795"/>
    </row>
    <row r="57" spans="1:27" x14ac:dyDescent="0.35">
      <c r="A57" s="781">
        <v>18</v>
      </c>
      <c r="B57" s="782">
        <f ca="1">IF($E$19="класична",Класична!C45,IF('Розрах.заг.варт.'!$E$19="ануітет",Ануїтет!B46))</f>
        <v>45292</v>
      </c>
      <c r="C57" s="783">
        <f t="shared" ca="1" si="12"/>
        <v>45296</v>
      </c>
      <c r="D57" s="784">
        <f t="shared" ca="1" si="8"/>
        <v>31</v>
      </c>
      <c r="E57" s="785">
        <f>IF($E$19="класична",Класична!F45,IF($E$19="ануітет",Ануїтет!E46))</f>
        <v>49999.999999999942</v>
      </c>
      <c r="F57" s="786">
        <f t="shared" ca="1" si="7"/>
        <v>3539.8021308980206</v>
      </c>
      <c r="G57" s="787">
        <f>IF($E$19="класична",Класична!G45,IF($E$19="ануітет",Ануїтет!F46))</f>
        <v>2777.7777777777778</v>
      </c>
      <c r="H57" s="788"/>
      <c r="I57" s="789"/>
      <c r="J57" s="789">
        <f t="shared" ca="1" si="11"/>
        <v>762.02435312024284</v>
      </c>
      <c r="K57" s="789"/>
      <c r="L57" s="789"/>
      <c r="M57" s="799"/>
      <c r="N57" s="799"/>
      <c r="O57" s="799"/>
      <c r="P57" s="799"/>
      <c r="Q57" s="799"/>
      <c r="R57" s="799"/>
      <c r="S57" s="792" t="str">
        <f ca="1">IF($E$19="класична",Класична!L45,IF($E$19="ануітет",Ануїтет!K46))</f>
        <v/>
      </c>
      <c r="T57" s="796" t="str">
        <f>IF($E$19="класична",Класична!M45,IF($E$19="ануітет",Ануїтет!L46))</f>
        <v/>
      </c>
      <c r="U57" s="791"/>
      <c r="V57" s="799"/>
      <c r="W57" s="797"/>
      <c r="X57" s="778"/>
      <c r="Y57" s="778"/>
      <c r="Z57" s="794"/>
      <c r="AA57" s="795"/>
    </row>
    <row r="58" spans="1:27" x14ac:dyDescent="0.35">
      <c r="A58" s="781">
        <v>19</v>
      </c>
      <c r="B58" s="782">
        <f ca="1">IF($E$19="класична",Класична!C46,IF('Розрах.заг.варт.'!$E$19="ануітет",Ануїтет!B47))</f>
        <v>45323</v>
      </c>
      <c r="C58" s="783">
        <f t="shared" ca="1" si="12"/>
        <v>45327</v>
      </c>
      <c r="D58" s="784">
        <f t="shared" ca="1" si="8"/>
        <v>29</v>
      </c>
      <c r="E58" s="785">
        <f>IF($E$19="класична",Класична!F46,IF($E$19="ануітет",Ануїтет!E47))</f>
        <v>47222.222222222161</v>
      </c>
      <c r="F58" s="786">
        <f t="shared" ca="1" si="7"/>
        <v>3453.1202435312016</v>
      </c>
      <c r="G58" s="787">
        <f>IF($E$19="класична",Класична!G46,IF($E$19="ануітет",Ануїтет!F47))</f>
        <v>2777.7777777777778</v>
      </c>
      <c r="H58" s="788"/>
      <c r="I58" s="789"/>
      <c r="J58" s="789">
        <f t="shared" ca="1" si="11"/>
        <v>675.34246575342388</v>
      </c>
      <c r="K58" s="789"/>
      <c r="L58" s="789"/>
      <c r="M58" s="799"/>
      <c r="N58" s="799"/>
      <c r="O58" s="799"/>
      <c r="P58" s="799"/>
      <c r="Q58" s="799"/>
      <c r="R58" s="799"/>
      <c r="S58" s="792" t="str">
        <f ca="1">IF($E$19="класична",Класична!L46,IF($E$19="ануітет",Ануїтет!K47))</f>
        <v/>
      </c>
      <c r="T58" s="796" t="str">
        <f>IF($E$19="класична",Класична!M46,IF($E$19="ануітет",Ануїтет!L47))</f>
        <v/>
      </c>
      <c r="U58" s="791"/>
      <c r="V58" s="799"/>
      <c r="W58" s="797"/>
      <c r="X58" s="778"/>
      <c r="Y58" s="778"/>
      <c r="Z58" s="794"/>
      <c r="AA58" s="795"/>
    </row>
    <row r="59" spans="1:27" x14ac:dyDescent="0.35">
      <c r="A59" s="781">
        <v>20</v>
      </c>
      <c r="B59" s="782">
        <f ca="1">IF($E$19="класична",Класична!C47,IF('Розрах.заг.варт.'!$E$19="ануітет",Ануїтет!B48))</f>
        <v>45352</v>
      </c>
      <c r="C59" s="783">
        <f t="shared" ca="1" si="12"/>
        <v>45356</v>
      </c>
      <c r="D59" s="784">
        <f t="shared" ca="1" si="8"/>
        <v>31</v>
      </c>
      <c r="E59" s="785">
        <f>IF($E$19="класична",Класична!F47,IF($E$19="ануітет",Ануїтет!E48))</f>
        <v>44444.44444444438</v>
      </c>
      <c r="F59" s="786">
        <f t="shared" ca="1" si="7"/>
        <v>3459.5890410958896</v>
      </c>
      <c r="G59" s="787">
        <f>IF($E$19="класична",Класична!G47,IF($E$19="ануітет",Ануїтет!F48))</f>
        <v>2777.7777777777778</v>
      </c>
      <c r="H59" s="788"/>
      <c r="I59" s="789"/>
      <c r="J59" s="789">
        <f t="shared" ca="1" si="11"/>
        <v>681.81126331811186</v>
      </c>
      <c r="K59" s="789"/>
      <c r="L59" s="789"/>
      <c r="M59" s="799"/>
      <c r="N59" s="799"/>
      <c r="O59" s="799"/>
      <c r="P59" s="799"/>
      <c r="Q59" s="799"/>
      <c r="R59" s="799"/>
      <c r="S59" s="792" t="str">
        <f ca="1">IF($E$19="класична",Класична!L47,IF($E$19="ануітет",Ануїтет!K48))</f>
        <v/>
      </c>
      <c r="T59" s="796" t="str">
        <f>IF($E$19="класична",Класична!M47,IF($E$19="ануітет",Ануїтет!L48))</f>
        <v/>
      </c>
      <c r="U59" s="791"/>
      <c r="V59" s="799"/>
      <c r="W59" s="797"/>
      <c r="X59" s="778"/>
      <c r="Y59" s="778"/>
      <c r="Z59" s="794"/>
      <c r="AA59" s="795"/>
    </row>
    <row r="60" spans="1:27" x14ac:dyDescent="0.35">
      <c r="A60" s="781">
        <v>21</v>
      </c>
      <c r="B60" s="782">
        <f ca="1">IF($E$19="класична",Класична!C48,IF('Розрах.заг.варт.'!$E$19="ануітет",Ануїтет!B49))</f>
        <v>45383</v>
      </c>
      <c r="C60" s="783">
        <f t="shared" ca="1" si="12"/>
        <v>45387</v>
      </c>
      <c r="D60" s="784">
        <f t="shared" ca="1" si="8"/>
        <v>30</v>
      </c>
      <c r="E60" s="785">
        <f>IF($E$19="класична",Класична!F48,IF($E$19="ануітет",Ануїтет!E49))</f>
        <v>41666.666666666599</v>
      </c>
      <c r="F60" s="786">
        <f t="shared" ca="1" si="7"/>
        <v>3398.7823439878225</v>
      </c>
      <c r="G60" s="787">
        <f>IF($E$19="класична",Класична!G48,IF($E$19="ануітет",Ануїтет!F49))</f>
        <v>2777.7777777777778</v>
      </c>
      <c r="H60" s="788"/>
      <c r="I60" s="789"/>
      <c r="J60" s="789">
        <f t="shared" ca="1" si="11"/>
        <v>621.00456621004469</v>
      </c>
      <c r="K60" s="789"/>
      <c r="L60" s="789"/>
      <c r="M60" s="799"/>
      <c r="N60" s="799"/>
      <c r="O60" s="799"/>
      <c r="P60" s="799"/>
      <c r="Q60" s="799"/>
      <c r="R60" s="799"/>
      <c r="S60" s="792" t="str">
        <f ca="1">IF($E$19="класична",Класична!L48,IF($E$19="ануітет",Ануїтет!K49))</f>
        <v/>
      </c>
      <c r="T60" s="796" t="str">
        <f>IF($E$19="класична",Класична!M48,IF($E$19="ануітет",Ануїтет!L49))</f>
        <v/>
      </c>
      <c r="U60" s="791"/>
      <c r="V60" s="799"/>
      <c r="W60" s="797"/>
      <c r="X60" s="778"/>
      <c r="Y60" s="778"/>
      <c r="Z60" s="794"/>
      <c r="AA60" s="795"/>
    </row>
    <row r="61" spans="1:27" x14ac:dyDescent="0.35">
      <c r="A61" s="781">
        <v>22</v>
      </c>
      <c r="B61" s="782">
        <f ca="1">IF($E$19="класична",Класична!C49,IF('Розрах.заг.варт.'!$E$19="ануітет",Ануїтет!B50))</f>
        <v>45413</v>
      </c>
      <c r="C61" s="783">
        <f t="shared" ca="1" si="12"/>
        <v>45417</v>
      </c>
      <c r="D61" s="784">
        <f t="shared" ca="1" si="8"/>
        <v>31</v>
      </c>
      <c r="E61" s="785">
        <f>IF($E$19="класична",Класична!F49,IF($E$19="ануітет",Ануїтет!E50))</f>
        <v>38888.888888888818</v>
      </c>
      <c r="F61" s="786">
        <f t="shared" ca="1" si="7"/>
        <v>3379.3759512937586</v>
      </c>
      <c r="G61" s="787">
        <f>IF($E$19="класична",Класична!G49,IF($E$19="ануітет",Ануїтет!F50))</f>
        <v>2777.7777777777778</v>
      </c>
      <c r="H61" s="788"/>
      <c r="I61" s="789"/>
      <c r="J61" s="789">
        <f t="shared" ca="1" si="11"/>
        <v>601.59817351598076</v>
      </c>
      <c r="K61" s="789"/>
      <c r="L61" s="789"/>
      <c r="M61" s="799"/>
      <c r="N61" s="799"/>
      <c r="O61" s="799"/>
      <c r="P61" s="799"/>
      <c r="Q61" s="799"/>
      <c r="R61" s="799"/>
      <c r="S61" s="792" t="str">
        <f ca="1">IF($E$19="класична",Класична!L49,IF($E$19="ануітет",Ануїтет!K50))</f>
        <v/>
      </c>
      <c r="T61" s="796" t="str">
        <f>IF($E$19="класична",Класична!M49,IF($E$19="ануітет",Ануїтет!L50))</f>
        <v/>
      </c>
      <c r="U61" s="791"/>
      <c r="V61" s="799"/>
      <c r="W61" s="797"/>
      <c r="X61" s="778"/>
      <c r="Y61" s="778"/>
      <c r="Z61" s="794"/>
      <c r="AA61" s="795"/>
    </row>
    <row r="62" spans="1:27" x14ac:dyDescent="0.35">
      <c r="A62" s="781">
        <v>23</v>
      </c>
      <c r="B62" s="782">
        <f ca="1">IF($E$19="класична",Класична!C50,IF('Розрах.заг.варт.'!$E$19="ануітет",Ануїтет!B51))</f>
        <v>45444</v>
      </c>
      <c r="C62" s="783">
        <f t="shared" ca="1" si="12"/>
        <v>45448</v>
      </c>
      <c r="D62" s="784">
        <f t="shared" ca="1" si="8"/>
        <v>30</v>
      </c>
      <c r="E62" s="785">
        <f>IF($E$19="класична",Класична!F50,IF($E$19="ануітет",Ануїтет!E51))</f>
        <v>36111.111111111037</v>
      </c>
      <c r="F62" s="786">
        <f t="shared" ca="1" si="7"/>
        <v>3321.1567732115668</v>
      </c>
      <c r="G62" s="787">
        <f>IF($E$19="класична",Класична!G50,IF($E$19="ануітет",Ануїтет!F51))</f>
        <v>2777.7777777777778</v>
      </c>
      <c r="H62" s="788"/>
      <c r="I62" s="789"/>
      <c r="J62" s="789">
        <f t="shared" ca="1" si="11"/>
        <v>543.37899543378899</v>
      </c>
      <c r="K62" s="789"/>
      <c r="L62" s="789"/>
      <c r="M62" s="799"/>
      <c r="N62" s="799"/>
      <c r="O62" s="799"/>
      <c r="P62" s="799"/>
      <c r="Q62" s="799"/>
      <c r="R62" s="799"/>
      <c r="S62" s="792" t="str">
        <f ca="1">IF($E$19="класична",Класична!L50,IF($E$19="ануітет",Ануїтет!K51))</f>
        <v/>
      </c>
      <c r="T62" s="796" t="str">
        <f>IF($E$19="класична",Класична!M50,IF($E$19="ануітет",Ануїтет!L51))</f>
        <v/>
      </c>
      <c r="U62" s="791"/>
      <c r="V62" s="799"/>
      <c r="W62" s="797"/>
      <c r="X62" s="778"/>
      <c r="Y62" s="778"/>
      <c r="Z62" s="794"/>
      <c r="AA62" s="795"/>
    </row>
    <row r="63" spans="1:27" x14ac:dyDescent="0.35">
      <c r="A63" s="781">
        <v>24</v>
      </c>
      <c r="B63" s="782">
        <f ca="1">IF($E$19="класична",Класична!C51,IF('Розрах.заг.варт.'!$E$19="ануітет",Ануїтет!B52))</f>
        <v>45474</v>
      </c>
      <c r="C63" s="783">
        <f t="shared" ca="1" si="12"/>
        <v>45478</v>
      </c>
      <c r="D63" s="784">
        <f t="shared" ca="1" si="8"/>
        <v>31</v>
      </c>
      <c r="E63" s="785">
        <f>IF($E$19="класична",Класична!F51,IF($E$19="ануітет",Ануїтет!E52))</f>
        <v>33333.333333333256</v>
      </c>
      <c r="F63" s="774">
        <f t="shared" ca="1" si="7"/>
        <v>3971.520624048705</v>
      </c>
      <c r="G63" s="787">
        <f>IF($E$19="класична",Класична!G51,IF($E$19="ануітет",Ануїтет!F52))</f>
        <v>2777.7777777777778</v>
      </c>
      <c r="H63" s="788"/>
      <c r="I63" s="789"/>
      <c r="J63" s="789">
        <f t="shared" ca="1" si="11"/>
        <v>521.38508371384978</v>
      </c>
      <c r="K63" s="789"/>
      <c r="L63" s="789"/>
      <c r="M63" s="799"/>
      <c r="N63" s="799"/>
      <c r="O63" s="799"/>
      <c r="P63" s="799"/>
      <c r="Q63" s="799"/>
      <c r="R63" s="799"/>
      <c r="S63" s="775">
        <f ca="1">IF($E$19="класична",Класична!L51,IF($E$19="ануітет",Ануїтет!K52))</f>
        <v>600</v>
      </c>
      <c r="T63" s="776">
        <f ca="1">IF($E$19="класична",Класична!M51,IF($E$19="ануітет",Ануїтет!L52))</f>
        <v>72.35776255707745</v>
      </c>
      <c r="U63" s="791"/>
      <c r="V63" s="799"/>
      <c r="W63" s="797"/>
      <c r="X63" s="778"/>
      <c r="Y63" s="778"/>
      <c r="Z63" s="794"/>
      <c r="AA63" s="795"/>
    </row>
    <row r="64" spans="1:27" x14ac:dyDescent="0.35">
      <c r="A64" s="781">
        <v>25</v>
      </c>
      <c r="B64" s="782">
        <f ca="1">IF($E$19="класична",Класична!C52,IF('Розрах.заг.варт.'!$E$19="ануітет",Ануїтет!B53))</f>
        <v>45505</v>
      </c>
      <c r="C64" s="783">
        <f t="shared" ca="1" si="12"/>
        <v>45509</v>
      </c>
      <c r="D64" s="784">
        <f t="shared" ca="1" si="8"/>
        <v>31</v>
      </c>
      <c r="E64" s="785">
        <f>IF($E$19="класична",Класична!F52,IF($E$19="ануітет",Ануїтет!E53))</f>
        <v>30555.555555555478</v>
      </c>
      <c r="F64" s="786">
        <f t="shared" ca="1" si="7"/>
        <v>2777.7777777777778</v>
      </c>
      <c r="G64" s="787">
        <f>IF($E$19="класична",Класична!G52,IF($E$19="ануітет",Ануїтет!F53))</f>
        <v>2777.7777777777778</v>
      </c>
      <c r="H64" s="788"/>
      <c r="I64" s="789">
        <f ca="1">IF(E64="","",IF($E$19="класична",Класична!H52,IF($E$19="ануітет",Ануїтет!G53)))</f>
        <v>445.89041095890309</v>
      </c>
      <c r="J64" s="789"/>
      <c r="K64" s="789"/>
      <c r="L64" s="789"/>
      <c r="M64" s="799"/>
      <c r="N64" s="799"/>
      <c r="O64" s="799"/>
      <c r="P64" s="799"/>
      <c r="Q64" s="799"/>
      <c r="R64" s="799"/>
      <c r="S64" s="792" t="str">
        <f ca="1">IF($E$19="класична",Класична!L52,IF($E$19="ануітет",Ануїтет!K53))</f>
        <v/>
      </c>
      <c r="T64" s="796" t="str">
        <f>IF($E$19="класична",Класична!M52,IF($E$19="ануітет",Ануїтет!L53))</f>
        <v/>
      </c>
      <c r="U64" s="799"/>
      <c r="V64" s="799"/>
      <c r="W64" s="797"/>
      <c r="X64" s="778"/>
      <c r="Y64" s="778"/>
      <c r="Z64" s="794"/>
      <c r="AA64" s="795"/>
    </row>
    <row r="65" spans="1:27" x14ac:dyDescent="0.35">
      <c r="A65" s="781">
        <v>26</v>
      </c>
      <c r="B65" s="782">
        <f ca="1">IF($E$19="класична",Класична!C53,IF('Розрах.заг.варт.'!$E$19="ануітет",Ануїтет!B54))</f>
        <v>45536</v>
      </c>
      <c r="C65" s="783">
        <f t="shared" ca="1" si="12"/>
        <v>45540</v>
      </c>
      <c r="D65" s="784">
        <f t="shared" ca="1" si="8"/>
        <v>30</v>
      </c>
      <c r="E65" s="785">
        <f>IF($E$19="класична",Класична!F53,IF($E$19="ануітет",Ануїтет!E54))</f>
        <v>27777.777777777701</v>
      </c>
      <c r="F65" s="786">
        <f t="shared" ca="1" si="7"/>
        <v>2777.7777777777778</v>
      </c>
      <c r="G65" s="787">
        <f>IF($E$19="класична",Класична!G53,IF($E$19="ануітет",Ануїтет!F54))</f>
        <v>2777.7777777777778</v>
      </c>
      <c r="H65" s="788"/>
      <c r="I65" s="789">
        <f ca="1">IF(E65="","",IF($E$19="класична",Класична!H53,IF($E$19="ануітет",Ануїтет!G54)))</f>
        <v>395.54794520547841</v>
      </c>
      <c r="J65" s="789"/>
      <c r="K65" s="789"/>
      <c r="L65" s="789"/>
      <c r="M65" s="799"/>
      <c r="N65" s="799"/>
      <c r="O65" s="799"/>
      <c r="P65" s="799"/>
      <c r="Q65" s="799"/>
      <c r="R65" s="799"/>
      <c r="S65" s="792" t="str">
        <f ca="1">IF($E$19="класична",Класична!L53,IF($E$19="ануітет",Ануїтет!K54))</f>
        <v/>
      </c>
      <c r="T65" s="796" t="str">
        <f>IF($E$19="класична",Класична!M53,IF($E$19="ануітет",Ануїтет!L54))</f>
        <v/>
      </c>
      <c r="U65" s="791"/>
      <c r="V65" s="799"/>
      <c r="W65" s="797"/>
      <c r="X65" s="778"/>
      <c r="Y65" s="778"/>
      <c r="Z65" s="794"/>
      <c r="AA65" s="795"/>
    </row>
    <row r="66" spans="1:27" x14ac:dyDescent="0.35">
      <c r="A66" s="781">
        <v>27</v>
      </c>
      <c r="B66" s="782">
        <f ca="1">IF($E$19="класична",Класична!C54,IF('Розрах.заг.варт.'!$E$19="ануітет",Ануїтет!B55))</f>
        <v>45566</v>
      </c>
      <c r="C66" s="783">
        <f t="shared" ca="1" si="12"/>
        <v>45570</v>
      </c>
      <c r="D66" s="784">
        <f t="shared" ca="1" si="8"/>
        <v>31</v>
      </c>
      <c r="E66" s="785">
        <f>IF($E$19="класична",Класична!F54,IF($E$19="ануітет",Ануїтет!E55))</f>
        <v>24999.999999999924</v>
      </c>
      <c r="F66" s="786">
        <f t="shared" ca="1" si="7"/>
        <v>2777.7777777777778</v>
      </c>
      <c r="G66" s="787">
        <f>IF($E$19="класична",Класична!G54,IF($E$19="ануітет",Ануїтет!F55))</f>
        <v>2777.7777777777778</v>
      </c>
      <c r="H66" s="788"/>
      <c r="I66" s="789">
        <f ca="1">IF(E66="","",IF($E$19="класична",Класична!H54,IF($E$19="ануітет",Ануїтет!G55)))</f>
        <v>371.57534246575239</v>
      </c>
      <c r="J66" s="789"/>
      <c r="K66" s="789"/>
      <c r="L66" s="789"/>
      <c r="M66" s="799"/>
      <c r="N66" s="799"/>
      <c r="O66" s="799"/>
      <c r="P66" s="799"/>
      <c r="Q66" s="799"/>
      <c r="R66" s="799"/>
      <c r="S66" s="792" t="str">
        <f ca="1">IF($E$19="класична",Класична!L54,IF($E$19="ануітет",Ануїтет!K55))</f>
        <v/>
      </c>
      <c r="T66" s="796" t="str">
        <f>IF($E$19="класична",Класична!M54,IF($E$19="ануітет",Ануїтет!L55))</f>
        <v/>
      </c>
      <c r="U66" s="791"/>
      <c r="V66" s="799"/>
      <c r="W66" s="797"/>
      <c r="X66" s="778"/>
      <c r="Y66" s="778"/>
      <c r="Z66" s="794"/>
      <c r="AA66" s="795"/>
    </row>
    <row r="67" spans="1:27" x14ac:dyDescent="0.35">
      <c r="A67" s="781">
        <v>28</v>
      </c>
      <c r="B67" s="782">
        <f ca="1">IF($E$19="класична",Класична!C55,IF('Розрах.заг.варт.'!$E$19="ануітет",Ануїтет!B56))</f>
        <v>45597</v>
      </c>
      <c r="C67" s="783">
        <f t="shared" ca="1" si="12"/>
        <v>45601</v>
      </c>
      <c r="D67" s="784">
        <f t="shared" ca="1" si="8"/>
        <v>30</v>
      </c>
      <c r="E67" s="785">
        <f>IF($E$19="класична",Класична!F55,IF($E$19="ануітет",Ануїтет!E56))</f>
        <v>22222.222222222146</v>
      </c>
      <c r="F67" s="786">
        <f t="shared" ca="1" si="7"/>
        <v>2777.7777777777778</v>
      </c>
      <c r="G67" s="787">
        <f>IF($E$19="класична",Класична!G55,IF($E$19="ануітет",Ануїтет!F56))</f>
        <v>2777.7777777777778</v>
      </c>
      <c r="H67" s="788"/>
      <c r="I67" s="789">
        <f ca="1">IF(E67="","",IF($E$19="класична",Класична!H55,IF($E$19="ануітет",Ануїтет!G56)))</f>
        <v>323.63013698630039</v>
      </c>
      <c r="J67" s="789"/>
      <c r="K67" s="789"/>
      <c r="L67" s="789"/>
      <c r="M67" s="799"/>
      <c r="N67" s="799"/>
      <c r="O67" s="799"/>
      <c r="P67" s="799"/>
      <c r="Q67" s="799"/>
      <c r="R67" s="799"/>
      <c r="S67" s="792" t="str">
        <f ca="1">IF($E$19="класична",Класична!L55,IF($E$19="ануітет",Ануїтет!K56))</f>
        <v/>
      </c>
      <c r="T67" s="796" t="str">
        <f>IF($E$19="класична",Класична!M55,IF($E$19="ануітет",Ануїтет!L56))</f>
        <v/>
      </c>
      <c r="U67" s="791"/>
      <c r="V67" s="799"/>
      <c r="W67" s="797"/>
      <c r="X67" s="778"/>
      <c r="Y67" s="778"/>
      <c r="Z67" s="794"/>
      <c r="AA67" s="795"/>
    </row>
    <row r="68" spans="1:27" x14ac:dyDescent="0.35">
      <c r="A68" s="781">
        <v>29</v>
      </c>
      <c r="B68" s="782">
        <f ca="1">IF($E$19="класична",Класична!C56,IF('Розрах.заг.варт.'!$E$19="ануітет",Ануїтет!B57))</f>
        <v>45627</v>
      </c>
      <c r="C68" s="783">
        <f t="shared" ca="1" si="12"/>
        <v>45631</v>
      </c>
      <c r="D68" s="784">
        <f t="shared" ca="1" si="8"/>
        <v>31</v>
      </c>
      <c r="E68" s="785">
        <f>IF($E$19="класична",Класична!F56,IF($E$19="ануітет",Ануїтет!E57))</f>
        <v>19444.444444444369</v>
      </c>
      <c r="F68" s="786">
        <f t="shared" ca="1" si="7"/>
        <v>2777.7777777777778</v>
      </c>
      <c r="G68" s="787">
        <f>IF($E$19="класична",Класична!G56,IF($E$19="ануітет",Ануїтет!F57))</f>
        <v>2777.7777777777778</v>
      </c>
      <c r="H68" s="788"/>
      <c r="I68" s="789">
        <f ca="1">IF(E68="","",IF($E$19="класична",Класична!H56,IF($E$19="ануітет",Ануїтет!G57)))</f>
        <v>297.26027397260174</v>
      </c>
      <c r="J68" s="789"/>
      <c r="K68" s="789"/>
      <c r="L68" s="789"/>
      <c r="M68" s="799"/>
      <c r="N68" s="799"/>
      <c r="O68" s="799"/>
      <c r="P68" s="799"/>
      <c r="Q68" s="799"/>
      <c r="R68" s="799"/>
      <c r="S68" s="792" t="str">
        <f ca="1">IF($E$19="класична",Класична!L56,IF($E$19="ануітет",Ануїтет!K57))</f>
        <v/>
      </c>
      <c r="T68" s="796" t="str">
        <f>IF($E$19="класична",Класична!M56,IF($E$19="ануітет",Ануїтет!L57))</f>
        <v/>
      </c>
      <c r="U68" s="791"/>
      <c r="V68" s="799"/>
      <c r="W68" s="797"/>
      <c r="X68" s="778"/>
      <c r="Y68" s="778"/>
      <c r="Z68" s="794"/>
      <c r="AA68" s="795"/>
    </row>
    <row r="69" spans="1:27" x14ac:dyDescent="0.35">
      <c r="A69" s="781">
        <v>30</v>
      </c>
      <c r="B69" s="782">
        <f ca="1">IF($E$19="класична",Класична!C57,IF('Розрах.заг.варт.'!$E$19="ануітет",Ануїтет!B58))</f>
        <v>45658</v>
      </c>
      <c r="C69" s="783">
        <f t="shared" ca="1" si="12"/>
        <v>45662</v>
      </c>
      <c r="D69" s="784">
        <f t="shared" ca="1" si="8"/>
        <v>31</v>
      </c>
      <c r="E69" s="785">
        <f>IF($E$19="класична",Класична!F57,IF($E$19="ануітет",Ануїтет!E58))</f>
        <v>16666.666666666591</v>
      </c>
      <c r="F69" s="786">
        <f t="shared" ca="1" si="7"/>
        <v>2777.7777777777778</v>
      </c>
      <c r="G69" s="787">
        <f>IF($E$19="класична",Класична!G57,IF($E$19="ануітет",Ануїтет!F58))</f>
        <v>2777.7777777777778</v>
      </c>
      <c r="H69" s="788"/>
      <c r="I69" s="789">
        <f ca="1">IF(E69="","",IF($E$19="класична",Класична!H57,IF($E$19="ануітет",Ануїтет!G58)))</f>
        <v>260.10273972602641</v>
      </c>
      <c r="J69" s="789"/>
      <c r="K69" s="789"/>
      <c r="L69" s="789"/>
      <c r="M69" s="799"/>
      <c r="N69" s="799"/>
      <c r="O69" s="799"/>
      <c r="P69" s="799"/>
      <c r="Q69" s="799"/>
      <c r="R69" s="799"/>
      <c r="S69" s="792" t="str">
        <f ca="1">IF($E$19="класична",Класична!L57,IF($E$19="ануітет",Ануїтет!K58))</f>
        <v/>
      </c>
      <c r="T69" s="796" t="str">
        <f>IF($E$19="класична",Класична!M57,IF($E$19="ануітет",Ануїтет!L58))</f>
        <v/>
      </c>
      <c r="U69" s="791"/>
      <c r="V69" s="799"/>
      <c r="W69" s="797"/>
      <c r="X69" s="778"/>
      <c r="Y69" s="778"/>
      <c r="Z69" s="794"/>
      <c r="AA69" s="795"/>
    </row>
    <row r="70" spans="1:27" x14ac:dyDescent="0.35">
      <c r="A70" s="781">
        <v>31</v>
      </c>
      <c r="B70" s="782">
        <f ca="1">IF($E$19="класична",Класична!C58,IF('Розрах.заг.варт.'!$E$19="ануітет",Ануїтет!B59))</f>
        <v>45689</v>
      </c>
      <c r="C70" s="783">
        <f t="shared" ca="1" si="12"/>
        <v>45693</v>
      </c>
      <c r="D70" s="784">
        <f t="shared" ca="1" si="8"/>
        <v>28</v>
      </c>
      <c r="E70" s="785">
        <f>IF($E$19="класична",Класична!F58,IF($E$19="ануітет",Ануїтет!E59))</f>
        <v>13888.888888888814</v>
      </c>
      <c r="F70" s="786">
        <f t="shared" ca="1" si="7"/>
        <v>2777.7777777777778</v>
      </c>
      <c r="G70" s="787">
        <f>IF($E$19="класична",Класична!G58,IF($E$19="ануітет",Ануїтет!F59))</f>
        <v>2777.7777777777778</v>
      </c>
      <c r="H70" s="788"/>
      <c r="I70" s="789">
        <f ca="1">IF(E70="","",IF($E$19="класична",Класична!H58,IF($E$19="ануітет",Ануїтет!G59)))</f>
        <v>201.36986301369771</v>
      </c>
      <c r="J70" s="789"/>
      <c r="K70" s="789"/>
      <c r="L70" s="789"/>
      <c r="M70" s="799"/>
      <c r="N70" s="799"/>
      <c r="O70" s="799"/>
      <c r="P70" s="799"/>
      <c r="Q70" s="799"/>
      <c r="R70" s="799"/>
      <c r="S70" s="792" t="str">
        <f ca="1">IF($E$19="класична",Класична!L58,IF($E$19="ануітет",Ануїтет!K59))</f>
        <v/>
      </c>
      <c r="T70" s="796" t="str">
        <f>IF($E$19="класична",Класична!M58,IF($E$19="ануітет",Ануїтет!L59))</f>
        <v/>
      </c>
      <c r="U70" s="791"/>
      <c r="V70" s="799"/>
      <c r="W70" s="797"/>
      <c r="X70" s="778"/>
      <c r="Y70" s="778"/>
      <c r="Z70" s="794"/>
      <c r="AA70" s="795"/>
    </row>
    <row r="71" spans="1:27" x14ac:dyDescent="0.35">
      <c r="A71" s="781">
        <v>32</v>
      </c>
      <c r="B71" s="782">
        <f ca="1">IF($E$19="класична",Класична!C59,IF('Розрах.заг.варт.'!$E$19="ануітет",Ануїтет!B60))</f>
        <v>45717</v>
      </c>
      <c r="C71" s="783">
        <f t="shared" ca="1" si="12"/>
        <v>45721</v>
      </c>
      <c r="D71" s="784">
        <f t="shared" ca="1" si="8"/>
        <v>31</v>
      </c>
      <c r="E71" s="785">
        <f>IF($E$19="класична",Класична!F59,IF($E$19="ануітет",Ануїтет!E60))</f>
        <v>11111.111111111037</v>
      </c>
      <c r="F71" s="786">
        <f t="shared" ca="1" si="7"/>
        <v>2777.7777777777778</v>
      </c>
      <c r="G71" s="787">
        <f>IF($E$19="класична",Класична!G59,IF($E$19="ануітет",Ануїтет!F60))</f>
        <v>2777.7777777777778</v>
      </c>
      <c r="H71" s="788"/>
      <c r="I71" s="789">
        <f ca="1">IF(E71="","",IF($E$19="класична",Класична!H59,IF($E$19="ануітет",Ануїтет!G60)))</f>
        <v>185.78767123287571</v>
      </c>
      <c r="J71" s="789"/>
      <c r="K71" s="789"/>
      <c r="L71" s="789"/>
      <c r="M71" s="799"/>
      <c r="N71" s="799"/>
      <c r="O71" s="799"/>
      <c r="P71" s="799"/>
      <c r="Q71" s="799"/>
      <c r="R71" s="799"/>
      <c r="S71" s="792" t="str">
        <f ca="1">IF($E$19="класична",Класична!L59,IF($E$19="ануітет",Ануїтет!K60))</f>
        <v/>
      </c>
      <c r="T71" s="796" t="str">
        <f>IF($E$19="класична",Класична!M59,IF($E$19="ануітет",Ануїтет!L60))</f>
        <v/>
      </c>
      <c r="U71" s="791"/>
      <c r="V71" s="799"/>
      <c r="W71" s="797"/>
      <c r="X71" s="778"/>
      <c r="Y71" s="778"/>
      <c r="Z71" s="794"/>
      <c r="AA71" s="795"/>
    </row>
    <row r="72" spans="1:27" x14ac:dyDescent="0.35">
      <c r="A72" s="781">
        <v>33</v>
      </c>
      <c r="B72" s="782">
        <f ca="1">IF($E$19="класична",Класична!C60,IF('Розрах.заг.варт.'!$E$19="ануітет",Ануїтет!B61))</f>
        <v>45748</v>
      </c>
      <c r="C72" s="783">
        <f t="shared" ca="1" si="12"/>
        <v>45752</v>
      </c>
      <c r="D72" s="784">
        <f t="shared" ca="1" si="8"/>
        <v>30</v>
      </c>
      <c r="E72" s="785">
        <f>IF($E$19="класична",Класична!F60,IF($E$19="ануітет",Ануїтет!E61))</f>
        <v>8333.3333333332594</v>
      </c>
      <c r="F72" s="786">
        <f t="shared" ca="1" si="7"/>
        <v>2777.7777777777778</v>
      </c>
      <c r="G72" s="787">
        <f>IF($E$19="класична",Класична!G60,IF($E$19="ануітет",Ануїтет!F61))</f>
        <v>2777.7777777777778</v>
      </c>
      <c r="H72" s="788"/>
      <c r="I72" s="789">
        <f ca="1">IF(E72="","",IF($E$19="класична",Класична!H60,IF($E$19="ануітет",Ануїтет!G61)))</f>
        <v>143.8356164383552</v>
      </c>
      <c r="J72" s="789"/>
      <c r="K72" s="789"/>
      <c r="L72" s="789"/>
      <c r="M72" s="799"/>
      <c r="N72" s="799"/>
      <c r="O72" s="799"/>
      <c r="P72" s="799"/>
      <c r="Q72" s="799"/>
      <c r="R72" s="799"/>
      <c r="S72" s="792" t="str">
        <f ca="1">IF($E$19="класична",Класична!L60,IF($E$19="ануітет",Ануїтет!K61))</f>
        <v/>
      </c>
      <c r="T72" s="796" t="str">
        <f>IF($E$19="класична",Класична!M60,IF($E$19="ануітет",Ануїтет!L61))</f>
        <v/>
      </c>
      <c r="U72" s="791"/>
      <c r="V72" s="799"/>
      <c r="W72" s="797"/>
      <c r="X72" s="778"/>
      <c r="Y72" s="778"/>
      <c r="Z72" s="794"/>
      <c r="AA72" s="795"/>
    </row>
    <row r="73" spans="1:27" x14ac:dyDescent="0.35">
      <c r="A73" s="781">
        <v>34</v>
      </c>
      <c r="B73" s="782">
        <f ca="1">IF($E$19="класична",Класична!C61,IF('Розрах.заг.варт.'!$E$19="ануітет",Ануїтет!B62))</f>
        <v>45778</v>
      </c>
      <c r="C73" s="783">
        <f t="shared" ca="1" si="12"/>
        <v>45782</v>
      </c>
      <c r="D73" s="784">
        <f t="shared" ref="D73:D103" ca="1" si="13">IF(A72&lt;$F$16,DAY(EOMONTH(B73,0)),"")</f>
        <v>31</v>
      </c>
      <c r="E73" s="785">
        <f>IF($E$19="класична",Класична!F61,IF($E$19="ануітет",Ануїтет!E62))</f>
        <v>5555.555555555482</v>
      </c>
      <c r="F73" s="786">
        <f t="shared" ca="1" si="7"/>
        <v>2777.7777777777778</v>
      </c>
      <c r="G73" s="787">
        <f>IF($E$19="класична",Класична!G61,IF($E$19="ануітет",Ануїтет!F62))</f>
        <v>2777.7777777777778</v>
      </c>
      <c r="H73" s="788"/>
      <c r="I73" s="789">
        <f ca="1">IF(E73="","",IF($E$19="класична",Класична!H61,IF($E$19="ануітет",Ануїтет!G62)))</f>
        <v>111.47260273972503</v>
      </c>
      <c r="J73" s="789"/>
      <c r="K73" s="789"/>
      <c r="L73" s="789"/>
      <c r="M73" s="799"/>
      <c r="N73" s="799"/>
      <c r="O73" s="799"/>
      <c r="P73" s="799"/>
      <c r="Q73" s="799"/>
      <c r="R73" s="799"/>
      <c r="S73" s="792" t="str">
        <f ca="1">IF($E$19="класична",Класична!L61,IF($E$19="ануітет",Ануїтет!K62))</f>
        <v/>
      </c>
      <c r="T73" s="796" t="str">
        <f>IF($E$19="класична",Класична!M61,IF($E$19="ануітет",Ануїтет!L62))</f>
        <v/>
      </c>
      <c r="U73" s="791"/>
      <c r="V73" s="799"/>
      <c r="W73" s="797"/>
      <c r="X73" s="778"/>
      <c r="Y73" s="778"/>
      <c r="Z73" s="794"/>
      <c r="AA73" s="795"/>
    </row>
    <row r="74" spans="1:27" x14ac:dyDescent="0.35">
      <c r="A74" s="781">
        <v>35</v>
      </c>
      <c r="B74" s="782">
        <f ca="1">IF($E$19="класична",Класична!C62,IF('Розрах.заг.варт.'!$E$19="ануітет",Ануїтет!B63))</f>
        <v>45809</v>
      </c>
      <c r="C74" s="783">
        <f t="shared" ca="1" si="12"/>
        <v>45813</v>
      </c>
      <c r="D74" s="784">
        <f t="shared" ca="1" si="13"/>
        <v>30</v>
      </c>
      <c r="E74" s="785">
        <f>IF($E$19="класична",Класична!F62,IF($E$19="ануітет",Ануїтет!E63))</f>
        <v>2777.7777777777042</v>
      </c>
      <c r="F74" s="786">
        <f t="shared" ca="1" si="7"/>
        <v>2777.7777777777778</v>
      </c>
      <c r="G74" s="787">
        <f>IF($E$19="класична",Класична!G62,IF($E$19="ануітет",Ануїтет!F63))</f>
        <v>2777.7777777777778</v>
      </c>
      <c r="H74" s="788"/>
      <c r="I74" s="789">
        <f ca="1">IF(E74="","",IF($E$19="класична",Класична!H62,IF($E$19="ануітет",Ануїтет!G63)))</f>
        <v>71.917808219177132</v>
      </c>
      <c r="J74" s="789"/>
      <c r="K74" s="789"/>
      <c r="L74" s="789"/>
      <c r="M74" s="799"/>
      <c r="N74" s="799"/>
      <c r="O74" s="799"/>
      <c r="P74" s="799"/>
      <c r="Q74" s="799"/>
      <c r="R74" s="799"/>
      <c r="S74" s="792" t="str">
        <f ca="1">IF($E$19="класична",Класична!L62,IF($E$19="ануітет",Ануїтет!K63))</f>
        <v/>
      </c>
      <c r="T74" s="796" t="str">
        <f>IF($E$19="класична",Класична!M62,IF($E$19="ануітет",Ануїтет!L63))</f>
        <v/>
      </c>
      <c r="U74" s="791"/>
      <c r="V74" s="799"/>
      <c r="W74" s="797"/>
      <c r="X74" s="778"/>
      <c r="Y74" s="778"/>
      <c r="Z74" s="794"/>
      <c r="AA74" s="795"/>
    </row>
    <row r="75" spans="1:27" x14ac:dyDescent="0.35">
      <c r="A75" s="781">
        <v>36</v>
      </c>
      <c r="B75" s="782">
        <f ca="1">IF($E$19="класична",Класична!C63,IF('Розрах.заг.варт.'!$E$19="ануітет",Ануїтет!B64))</f>
        <v>45839</v>
      </c>
      <c r="C75" s="783">
        <f t="shared" ca="1" si="12"/>
        <v>45843</v>
      </c>
      <c r="D75" s="784">
        <f t="shared" ca="1" si="13"/>
        <v>31</v>
      </c>
      <c r="E75" s="785">
        <f>IF($E$19="класична",Класична!F63,IF($E$19="ануітет",Ануїтет!E64))</f>
        <v>-7.3669070843607187E-11</v>
      </c>
      <c r="F75" s="774">
        <f t="shared" ca="1" si="7"/>
        <v>2777.7777777777778</v>
      </c>
      <c r="G75" s="787">
        <f>IF($E$19="класична",Класична!G63,IF($E$19="ануітет",Ануїтет!F64))</f>
        <v>2777.7777777777778</v>
      </c>
      <c r="H75" s="788"/>
      <c r="I75" s="789">
        <f ca="1">IF(E75="","",IF($E$19="класична",Класична!H63,IF($E$19="ануітет",Ануїтет!G64)))</f>
        <v>37.157534246574357</v>
      </c>
      <c r="J75" s="789"/>
      <c r="K75" s="789"/>
      <c r="L75" s="789"/>
      <c r="M75" s="799"/>
      <c r="N75" s="799"/>
      <c r="O75" s="799"/>
      <c r="P75" s="799"/>
      <c r="Q75" s="799"/>
      <c r="R75" s="799"/>
      <c r="S75" s="775">
        <f ca="1">IF($E$19="класична",Класична!L63,IF($E$19="ануітет",Ануїтет!K64))</f>
        <v>0</v>
      </c>
      <c r="T75" s="775">
        <f>IF($E$19="класична",Класична!M63,IF($E$19="ануітет",Ануїтет!L64))</f>
        <v>0</v>
      </c>
      <c r="U75" s="791"/>
      <c r="V75" s="799"/>
      <c r="W75" s="797"/>
      <c r="X75" s="778"/>
      <c r="Y75" s="778"/>
      <c r="Z75" s="794"/>
      <c r="AA75" s="795"/>
    </row>
    <row r="76" spans="1:27" x14ac:dyDescent="0.35">
      <c r="A76" s="781">
        <v>37</v>
      </c>
      <c r="B76" s="782" t="str">
        <f>IF($E$19="класична",Класична!C64,IF('Розрах.заг.варт.'!$E$19="ануітет",Ануїтет!B65))</f>
        <v/>
      </c>
      <c r="C76" s="783" t="str">
        <f t="shared" si="12"/>
        <v/>
      </c>
      <c r="D76" s="784" t="str">
        <f t="shared" si="13"/>
        <v/>
      </c>
      <c r="E76" s="785" t="str">
        <f>IF($E$19="класична",Класична!F64,IF($E$19="ануітет",Ануїтет!E65))</f>
        <v/>
      </c>
      <c r="F76" s="786" t="str">
        <f t="shared" si="7"/>
        <v/>
      </c>
      <c r="G76" s="787" t="str">
        <f>IF($E$19="класична",Класична!G64,IF($E$19="ануітет",Ануїтет!F65))</f>
        <v/>
      </c>
      <c r="H76" s="788"/>
      <c r="I76" s="789" t="str">
        <f>IF(E76="","",IF($E$19="класична",Класична!H64,IF($E$19="ануітет",Ануїтет!G65)))</f>
        <v/>
      </c>
      <c r="J76" s="789"/>
      <c r="K76" s="789"/>
      <c r="L76" s="789"/>
      <c r="M76" s="799"/>
      <c r="N76" s="799"/>
      <c r="O76" s="799"/>
      <c r="P76" s="799"/>
      <c r="Q76" s="799"/>
      <c r="R76" s="799"/>
      <c r="S76" s="792" t="str">
        <f>IF($E$19="класична",Класична!L64,IF($E$19="ануітет",Ануїтет!K65))</f>
        <v/>
      </c>
      <c r="T76" s="796" t="str">
        <f>IF($E$19="класична",Класична!M64,IF($E$19="ануітет",Ануїтет!L65))</f>
        <v/>
      </c>
      <c r="U76" s="799"/>
      <c r="V76" s="799"/>
      <c r="W76" s="797"/>
      <c r="X76" s="778"/>
      <c r="Y76" s="778"/>
      <c r="Z76" s="794"/>
      <c r="AA76" s="795"/>
    </row>
    <row r="77" spans="1:27" x14ac:dyDescent="0.35">
      <c r="A77" s="781">
        <v>38</v>
      </c>
      <c r="B77" s="782" t="str">
        <f>IF($E$19="класична",Класична!C65,IF('Розрах.заг.варт.'!$E$19="ануітет",Ануїтет!B66))</f>
        <v/>
      </c>
      <c r="C77" s="783" t="str">
        <f t="shared" si="12"/>
        <v/>
      </c>
      <c r="D77" s="784" t="str">
        <f t="shared" si="13"/>
        <v/>
      </c>
      <c r="E77" s="785" t="str">
        <f>IF($E$19="класична",Класична!F65,IF($E$19="ануітет",Ануїтет!E66))</f>
        <v/>
      </c>
      <c r="F77" s="786" t="str">
        <f t="shared" si="7"/>
        <v/>
      </c>
      <c r="G77" s="787" t="str">
        <f>IF($E$19="класична",Класична!G65,IF($E$19="ануітет",Ануїтет!F66))</f>
        <v/>
      </c>
      <c r="H77" s="788"/>
      <c r="I77" s="789" t="str">
        <f>IF(E77="","",IF($E$19="класична",Класична!H65,IF($E$19="ануітет",Ануїтет!G66)))</f>
        <v/>
      </c>
      <c r="J77" s="789"/>
      <c r="K77" s="789"/>
      <c r="L77" s="789"/>
      <c r="M77" s="799"/>
      <c r="N77" s="799"/>
      <c r="O77" s="799"/>
      <c r="P77" s="799"/>
      <c r="Q77" s="799"/>
      <c r="R77" s="799"/>
      <c r="S77" s="792" t="str">
        <f>IF($E$19="класична",Класична!L65,IF($E$19="ануітет",Ануїтет!K66))</f>
        <v/>
      </c>
      <c r="T77" s="796" t="str">
        <f>IF($E$19="класична",Класична!M65,IF($E$19="ануітет",Ануїтет!L66))</f>
        <v/>
      </c>
      <c r="U77" s="799"/>
      <c r="V77" s="799"/>
      <c r="W77" s="797"/>
      <c r="X77" s="778"/>
      <c r="Y77" s="778"/>
      <c r="Z77" s="794"/>
      <c r="AA77" s="795"/>
    </row>
    <row r="78" spans="1:27" x14ac:dyDescent="0.35">
      <c r="A78" s="781">
        <v>39</v>
      </c>
      <c r="B78" s="782" t="str">
        <f>IF($E$19="класична",Класична!C66,IF('Розрах.заг.варт.'!$E$19="ануітет",Ануїтет!B67))</f>
        <v/>
      </c>
      <c r="C78" s="783" t="str">
        <f t="shared" si="12"/>
        <v/>
      </c>
      <c r="D78" s="784" t="str">
        <f t="shared" si="13"/>
        <v/>
      </c>
      <c r="E78" s="785" t="str">
        <f>IF($E$19="класична",Класична!F66,IF($E$19="ануітет",Ануїтет!E67))</f>
        <v/>
      </c>
      <c r="F78" s="786" t="str">
        <f t="shared" si="7"/>
        <v/>
      </c>
      <c r="G78" s="787" t="str">
        <f>IF($E$19="класична",Класична!G66,IF($E$19="ануітет",Ануїтет!F67))</f>
        <v/>
      </c>
      <c r="H78" s="788"/>
      <c r="I78" s="789" t="str">
        <f>IF(E78="","",IF($E$19="класична",Класична!H66,IF($E$19="ануітет",Ануїтет!G67)))</f>
        <v/>
      </c>
      <c r="J78" s="789"/>
      <c r="K78" s="789"/>
      <c r="L78" s="789"/>
      <c r="M78" s="799"/>
      <c r="N78" s="799"/>
      <c r="O78" s="799"/>
      <c r="P78" s="799"/>
      <c r="Q78" s="799"/>
      <c r="R78" s="799"/>
      <c r="S78" s="792" t="str">
        <f>IF($E$19="класична",Класична!L66,IF($E$19="ануітет",Ануїтет!K67))</f>
        <v/>
      </c>
      <c r="T78" s="796" t="str">
        <f>IF($E$19="класична",Класична!M66,IF($E$19="ануітет",Ануїтет!L67))</f>
        <v/>
      </c>
      <c r="U78" s="799"/>
      <c r="V78" s="799"/>
      <c r="W78" s="797"/>
      <c r="X78" s="778"/>
      <c r="Y78" s="778"/>
      <c r="Z78" s="794"/>
      <c r="AA78" s="795"/>
    </row>
    <row r="79" spans="1:27" x14ac:dyDescent="0.35">
      <c r="A79" s="781">
        <v>40</v>
      </c>
      <c r="B79" s="782" t="str">
        <f>IF($E$19="класична",Класична!C67,IF('Розрах.заг.варт.'!$E$19="ануітет",Ануїтет!B68))</f>
        <v/>
      </c>
      <c r="C79" s="783" t="str">
        <f t="shared" si="12"/>
        <v/>
      </c>
      <c r="D79" s="784" t="str">
        <f t="shared" si="13"/>
        <v/>
      </c>
      <c r="E79" s="785" t="str">
        <f>IF($E$19="класична",Класична!F67,IF($E$19="ануітет",Ануїтет!E68))</f>
        <v/>
      </c>
      <c r="F79" s="786" t="str">
        <f t="shared" si="7"/>
        <v/>
      </c>
      <c r="G79" s="787" t="str">
        <f>IF($E$19="класична",Класична!G67,IF($E$19="ануітет",Ануїтет!F68))</f>
        <v/>
      </c>
      <c r="H79" s="788"/>
      <c r="I79" s="789" t="str">
        <f>IF(E79="","",IF($E$19="класична",Класична!H67,IF($E$19="ануітет",Ануїтет!G68)))</f>
        <v/>
      </c>
      <c r="J79" s="789"/>
      <c r="K79" s="789"/>
      <c r="L79" s="789"/>
      <c r="M79" s="799"/>
      <c r="N79" s="799"/>
      <c r="O79" s="799"/>
      <c r="P79" s="799"/>
      <c r="Q79" s="799"/>
      <c r="R79" s="799"/>
      <c r="S79" s="792" t="str">
        <f>IF($E$19="класична",Класична!L67,IF($E$19="ануітет",Ануїтет!K68))</f>
        <v/>
      </c>
      <c r="T79" s="796" t="str">
        <f>IF($E$19="класична",Класична!M67,IF($E$19="ануітет",Ануїтет!L68))</f>
        <v/>
      </c>
      <c r="U79" s="799"/>
      <c r="V79" s="799"/>
      <c r="W79" s="797"/>
      <c r="X79" s="778"/>
      <c r="Y79" s="778"/>
      <c r="Z79" s="794"/>
      <c r="AA79" s="795"/>
    </row>
    <row r="80" spans="1:27" x14ac:dyDescent="0.35">
      <c r="A80" s="781">
        <v>41</v>
      </c>
      <c r="B80" s="782" t="str">
        <f>IF($E$19="класична",Класична!C68,IF('Розрах.заг.варт.'!$E$19="ануітет",Ануїтет!B69))</f>
        <v/>
      </c>
      <c r="C80" s="783" t="str">
        <f t="shared" si="12"/>
        <v/>
      </c>
      <c r="D80" s="784" t="str">
        <f t="shared" si="13"/>
        <v/>
      </c>
      <c r="E80" s="785" t="str">
        <f>IF($E$19="класична",Класична!F68,IF($E$19="ануітет",Ануїтет!E69))</f>
        <v/>
      </c>
      <c r="F80" s="786" t="str">
        <f t="shared" si="7"/>
        <v/>
      </c>
      <c r="G80" s="787" t="str">
        <f>IF($E$19="класична",Класична!G68,IF($E$19="ануітет",Ануїтет!F69))</f>
        <v/>
      </c>
      <c r="H80" s="788"/>
      <c r="I80" s="789" t="str">
        <f>IF(E80="","",IF($E$19="класична",Класична!H68,IF($E$19="ануітет",Ануїтет!G69)))</f>
        <v/>
      </c>
      <c r="J80" s="789"/>
      <c r="K80" s="789"/>
      <c r="L80" s="789"/>
      <c r="M80" s="799"/>
      <c r="N80" s="799"/>
      <c r="O80" s="799"/>
      <c r="P80" s="799"/>
      <c r="Q80" s="799"/>
      <c r="R80" s="799"/>
      <c r="S80" s="792" t="str">
        <f>IF($E$19="класична",Класична!L68,IF($E$19="ануітет",Ануїтет!K69))</f>
        <v/>
      </c>
      <c r="T80" s="796" t="str">
        <f>IF($E$19="класична",Класична!M68,IF($E$19="ануітет",Ануїтет!L69))</f>
        <v/>
      </c>
      <c r="U80" s="799"/>
      <c r="V80" s="799"/>
      <c r="W80" s="797"/>
      <c r="X80" s="778"/>
      <c r="Y80" s="778"/>
      <c r="Z80" s="794"/>
      <c r="AA80" s="795"/>
    </row>
    <row r="81" spans="1:27" x14ac:dyDescent="0.35">
      <c r="A81" s="781">
        <v>42</v>
      </c>
      <c r="B81" s="782" t="str">
        <f>IF($E$19="класична",Класична!C69,IF('Розрах.заг.варт.'!$E$19="ануітет",Ануїтет!B70))</f>
        <v/>
      </c>
      <c r="C81" s="783" t="str">
        <f t="shared" si="12"/>
        <v/>
      </c>
      <c r="D81" s="784" t="str">
        <f t="shared" si="13"/>
        <v/>
      </c>
      <c r="E81" s="785" t="str">
        <f>IF($E$19="класична",Класична!F69,IF($E$19="ануітет",Ануїтет!E70))</f>
        <v/>
      </c>
      <c r="F81" s="786" t="str">
        <f t="shared" si="7"/>
        <v/>
      </c>
      <c r="G81" s="787" t="str">
        <f>IF($E$19="класична",Класична!G69,IF($E$19="ануітет",Ануїтет!F70))</f>
        <v/>
      </c>
      <c r="H81" s="788"/>
      <c r="I81" s="789" t="str">
        <f>IF(E81="","",IF($E$19="класична",Класична!H69,IF($E$19="ануітет",Ануїтет!G70)))</f>
        <v/>
      </c>
      <c r="J81" s="789"/>
      <c r="K81" s="789"/>
      <c r="L81" s="789"/>
      <c r="M81" s="799"/>
      <c r="N81" s="799"/>
      <c r="O81" s="799"/>
      <c r="P81" s="799"/>
      <c r="Q81" s="799"/>
      <c r="R81" s="799"/>
      <c r="S81" s="792" t="str">
        <f>IF($E$19="класична",Класична!L69,IF($E$19="ануітет",Ануїтет!K70))</f>
        <v/>
      </c>
      <c r="T81" s="796" t="str">
        <f>IF($E$19="класична",Класична!M69,IF($E$19="ануітет",Ануїтет!L70))</f>
        <v/>
      </c>
      <c r="U81" s="799"/>
      <c r="V81" s="799"/>
      <c r="W81" s="797"/>
      <c r="X81" s="778"/>
      <c r="Y81" s="778"/>
      <c r="Z81" s="794"/>
      <c r="AA81" s="795"/>
    </row>
    <row r="82" spans="1:27" x14ac:dyDescent="0.35">
      <c r="A82" s="781">
        <v>43</v>
      </c>
      <c r="B82" s="782" t="str">
        <f>IF($E$19="класична",Класична!C70,IF('Розрах.заг.варт.'!$E$19="ануітет",Ануїтет!B71))</f>
        <v/>
      </c>
      <c r="C82" s="783" t="str">
        <f t="shared" si="12"/>
        <v/>
      </c>
      <c r="D82" s="784" t="str">
        <f t="shared" si="13"/>
        <v/>
      </c>
      <c r="E82" s="785" t="str">
        <f>IF($E$19="класична",Класична!F70,IF($E$19="ануітет",Ануїтет!E71))</f>
        <v/>
      </c>
      <c r="F82" s="786" t="str">
        <f t="shared" si="7"/>
        <v/>
      </c>
      <c r="G82" s="787" t="str">
        <f>IF($E$19="класична",Класична!G70,IF($E$19="ануітет",Ануїтет!F71))</f>
        <v/>
      </c>
      <c r="H82" s="788"/>
      <c r="I82" s="789" t="str">
        <f>IF(E82="","",IF($E$19="класична",Класична!H70,IF($E$19="ануітет",Ануїтет!G71)))</f>
        <v/>
      </c>
      <c r="J82" s="789"/>
      <c r="K82" s="789"/>
      <c r="L82" s="789"/>
      <c r="M82" s="799"/>
      <c r="N82" s="799"/>
      <c r="O82" s="799"/>
      <c r="P82" s="799"/>
      <c r="Q82" s="799"/>
      <c r="R82" s="799"/>
      <c r="S82" s="792" t="str">
        <f>IF($E$19="класична",Класична!L70,IF($E$19="ануітет",Ануїтет!K71))</f>
        <v/>
      </c>
      <c r="T82" s="796" t="str">
        <f>IF($E$19="класична",Класична!M70,IF($E$19="ануітет",Ануїтет!L71))</f>
        <v/>
      </c>
      <c r="U82" s="799"/>
      <c r="V82" s="799"/>
      <c r="W82" s="797"/>
      <c r="X82" s="778"/>
      <c r="Y82" s="778"/>
      <c r="Z82" s="794"/>
      <c r="AA82" s="795"/>
    </row>
    <row r="83" spans="1:27" x14ac:dyDescent="0.35">
      <c r="A83" s="781">
        <v>44</v>
      </c>
      <c r="B83" s="782" t="str">
        <f>IF($E$19="класична",Класична!C71,IF('Розрах.заг.варт.'!$E$19="ануітет",Ануїтет!B72))</f>
        <v/>
      </c>
      <c r="C83" s="783" t="str">
        <f t="shared" si="12"/>
        <v/>
      </c>
      <c r="D83" s="784" t="str">
        <f t="shared" si="13"/>
        <v/>
      </c>
      <c r="E83" s="785" t="str">
        <f>IF($E$19="класична",Класична!F71,IF($E$19="ануітет",Ануїтет!E72))</f>
        <v/>
      </c>
      <c r="F83" s="786" t="str">
        <f t="shared" si="7"/>
        <v/>
      </c>
      <c r="G83" s="787" t="str">
        <f>IF($E$19="класична",Класична!G71,IF($E$19="ануітет",Ануїтет!F72))</f>
        <v/>
      </c>
      <c r="H83" s="788"/>
      <c r="I83" s="789" t="str">
        <f>IF(E83="","",IF($E$19="класична",Класична!H71,IF($E$19="ануітет",Ануїтет!G72)))</f>
        <v/>
      </c>
      <c r="J83" s="789"/>
      <c r="K83" s="789"/>
      <c r="L83" s="789"/>
      <c r="M83" s="799"/>
      <c r="N83" s="799"/>
      <c r="O83" s="799"/>
      <c r="P83" s="799"/>
      <c r="Q83" s="799"/>
      <c r="R83" s="799"/>
      <c r="S83" s="792" t="str">
        <f>IF($E$19="класична",Класична!L71,IF($E$19="ануітет",Ануїтет!K72))</f>
        <v/>
      </c>
      <c r="T83" s="796" t="str">
        <f>IF($E$19="класична",Класична!M71,IF($E$19="ануітет",Ануїтет!L72))</f>
        <v/>
      </c>
      <c r="U83" s="799"/>
      <c r="V83" s="799"/>
      <c r="W83" s="797"/>
      <c r="X83" s="778"/>
      <c r="Y83" s="778"/>
      <c r="Z83" s="794"/>
      <c r="AA83" s="795"/>
    </row>
    <row r="84" spans="1:27" x14ac:dyDescent="0.35">
      <c r="A84" s="781">
        <v>45</v>
      </c>
      <c r="B84" s="782" t="str">
        <f>IF($E$19="класична",Класична!C72,IF('Розрах.заг.варт.'!$E$19="ануітет",Ануїтет!B73))</f>
        <v/>
      </c>
      <c r="C84" s="783" t="str">
        <f t="shared" si="12"/>
        <v/>
      </c>
      <c r="D84" s="784" t="str">
        <f t="shared" si="13"/>
        <v/>
      </c>
      <c r="E84" s="785" t="str">
        <f>IF($E$19="класична",Класична!F72,IF($E$19="ануітет",Ануїтет!E73))</f>
        <v/>
      </c>
      <c r="F84" s="786" t="str">
        <f t="shared" si="7"/>
        <v/>
      </c>
      <c r="G84" s="787" t="str">
        <f>IF($E$19="класична",Класична!G72,IF($E$19="ануітет",Ануїтет!F73))</f>
        <v/>
      </c>
      <c r="H84" s="788"/>
      <c r="I84" s="789" t="str">
        <f>IF(E84="","",IF($E$19="класична",Класична!H72,IF($E$19="ануітет",Ануїтет!G73)))</f>
        <v/>
      </c>
      <c r="J84" s="789"/>
      <c r="K84" s="789"/>
      <c r="L84" s="789"/>
      <c r="M84" s="799"/>
      <c r="N84" s="799"/>
      <c r="O84" s="799"/>
      <c r="P84" s="799"/>
      <c r="Q84" s="799"/>
      <c r="R84" s="799"/>
      <c r="S84" s="792" t="str">
        <f>IF($E$19="класична",Класична!L72,IF($E$19="ануітет",Ануїтет!K73))</f>
        <v/>
      </c>
      <c r="T84" s="796" t="str">
        <f>IF($E$19="класична",Класична!M72,IF($E$19="ануітет",Ануїтет!L73))</f>
        <v/>
      </c>
      <c r="U84" s="799"/>
      <c r="V84" s="799"/>
      <c r="W84" s="797"/>
      <c r="X84" s="778"/>
      <c r="Y84" s="778"/>
      <c r="Z84" s="794"/>
      <c r="AA84" s="795"/>
    </row>
    <row r="85" spans="1:27" x14ac:dyDescent="0.35">
      <c r="A85" s="781">
        <v>46</v>
      </c>
      <c r="B85" s="782" t="str">
        <f>IF($E$19="класична",Класична!C73,IF('Розрах.заг.варт.'!$E$19="ануітет",Ануїтет!B74))</f>
        <v/>
      </c>
      <c r="C85" s="783" t="str">
        <f t="shared" si="12"/>
        <v/>
      </c>
      <c r="D85" s="784" t="str">
        <f t="shared" si="13"/>
        <v/>
      </c>
      <c r="E85" s="785" t="str">
        <f>IF($E$19="класична",Класична!F73,IF($E$19="ануітет",Ануїтет!E74))</f>
        <v/>
      </c>
      <c r="F85" s="786" t="str">
        <f t="shared" si="7"/>
        <v/>
      </c>
      <c r="G85" s="787" t="str">
        <f>IF($E$19="класична",Класична!G73,IF($E$19="ануітет",Ануїтет!F74))</f>
        <v/>
      </c>
      <c r="H85" s="788"/>
      <c r="I85" s="789" t="str">
        <f>IF(E85="","",IF($E$19="класична",Класична!H73,IF($E$19="ануітет",Ануїтет!G74)))</f>
        <v/>
      </c>
      <c r="J85" s="789"/>
      <c r="K85" s="789"/>
      <c r="L85" s="789"/>
      <c r="M85" s="799"/>
      <c r="N85" s="799"/>
      <c r="O85" s="799"/>
      <c r="P85" s="799"/>
      <c r="Q85" s="799"/>
      <c r="R85" s="799"/>
      <c r="S85" s="792" t="str">
        <f>IF($E$19="класична",Класична!L73,IF($E$19="ануітет",Ануїтет!K74))</f>
        <v/>
      </c>
      <c r="T85" s="796" t="str">
        <f>IF($E$19="класична",Класична!M73,IF($E$19="ануітет",Ануїтет!L74))</f>
        <v/>
      </c>
      <c r="U85" s="799"/>
      <c r="V85" s="799"/>
      <c r="W85" s="797"/>
      <c r="X85" s="778"/>
      <c r="Y85" s="778"/>
      <c r="Z85" s="794"/>
      <c r="AA85" s="795"/>
    </row>
    <row r="86" spans="1:27" x14ac:dyDescent="0.35">
      <c r="A86" s="781">
        <v>47</v>
      </c>
      <c r="B86" s="782" t="str">
        <f>IF($E$19="класична",Класична!C74,IF('Розрах.заг.варт.'!$E$19="ануітет",Ануїтет!B75))</f>
        <v/>
      </c>
      <c r="C86" s="783" t="str">
        <f t="shared" si="12"/>
        <v/>
      </c>
      <c r="D86" s="784" t="str">
        <f t="shared" si="13"/>
        <v/>
      </c>
      <c r="E86" s="785" t="str">
        <f>IF($E$19="класична",Класична!F74,IF($E$19="ануітет",Ануїтет!E75))</f>
        <v/>
      </c>
      <c r="F86" s="786" t="str">
        <f t="shared" si="7"/>
        <v/>
      </c>
      <c r="G86" s="787" t="str">
        <f>IF($E$19="класична",Класична!G74,IF($E$19="ануітет",Ануїтет!F75))</f>
        <v/>
      </c>
      <c r="H86" s="788"/>
      <c r="I86" s="789" t="str">
        <f>IF(E86="","",IF($E$19="класична",Класична!H74,IF($E$19="ануітет",Ануїтет!G75)))</f>
        <v/>
      </c>
      <c r="J86" s="789"/>
      <c r="K86" s="789"/>
      <c r="L86" s="789"/>
      <c r="M86" s="799"/>
      <c r="N86" s="799"/>
      <c r="O86" s="799"/>
      <c r="P86" s="799"/>
      <c r="Q86" s="799"/>
      <c r="R86" s="799"/>
      <c r="S86" s="792" t="str">
        <f>IF($E$19="класична",Класична!L74,IF($E$19="ануітет",Ануїтет!K75))</f>
        <v/>
      </c>
      <c r="T86" s="796" t="str">
        <f>IF($E$19="класична",Класична!M74,IF($E$19="ануітет",Ануїтет!L75))</f>
        <v/>
      </c>
      <c r="U86" s="799"/>
      <c r="V86" s="799"/>
      <c r="W86" s="797"/>
      <c r="X86" s="778"/>
      <c r="Y86" s="778"/>
      <c r="Z86" s="794"/>
      <c r="AA86" s="795"/>
    </row>
    <row r="87" spans="1:27" x14ac:dyDescent="0.35">
      <c r="A87" s="781">
        <v>48</v>
      </c>
      <c r="B87" s="782" t="str">
        <f>IF($E$19="класична",Класична!C75,IF('Розрах.заг.варт.'!$E$19="ануітет",Ануїтет!B76))</f>
        <v/>
      </c>
      <c r="C87" s="783" t="str">
        <f t="shared" si="12"/>
        <v/>
      </c>
      <c r="D87" s="784" t="str">
        <f t="shared" si="13"/>
        <v/>
      </c>
      <c r="E87" s="785" t="str">
        <f>IF($E$19="класична",Класична!F75,IF($E$19="ануітет",Ануїтет!E76))</f>
        <v/>
      </c>
      <c r="F87" s="774" t="str">
        <f t="shared" si="7"/>
        <v/>
      </c>
      <c r="G87" s="787" t="str">
        <f>IF($E$19="класична",Класична!G75,IF($E$19="ануітет",Ануїтет!F76))</f>
        <v/>
      </c>
      <c r="H87" s="788"/>
      <c r="I87" s="789" t="str">
        <f>IF(E87="","",IF($E$19="класична",Класична!H75,IF($E$19="ануітет",Ануїтет!G76)))</f>
        <v/>
      </c>
      <c r="J87" s="789"/>
      <c r="K87" s="789"/>
      <c r="L87" s="789"/>
      <c r="M87" s="799"/>
      <c r="N87" s="799"/>
      <c r="O87" s="799"/>
      <c r="P87" s="799"/>
      <c r="Q87" s="799"/>
      <c r="R87" s="799"/>
      <c r="S87" s="775" t="str">
        <f>IF($E$19="класична",Класична!L75,IF($E$19="ануітет",Ануїтет!K76))</f>
        <v/>
      </c>
      <c r="T87" s="775" t="str">
        <f>IF($E$19="класична",Класична!M75,IF($E$19="ануітет",Ануїтет!L76))</f>
        <v/>
      </c>
      <c r="U87" s="799"/>
      <c r="V87" s="799"/>
      <c r="W87" s="797"/>
      <c r="X87" s="778"/>
      <c r="Y87" s="778"/>
      <c r="Z87" s="794"/>
      <c r="AA87" s="795"/>
    </row>
    <row r="88" spans="1:27" x14ac:dyDescent="0.35">
      <c r="A88" s="781">
        <v>49</v>
      </c>
      <c r="B88" s="782" t="str">
        <f>IF($E$19="класична",Класична!C76,IF('Розрах.заг.варт.'!$E$19="ануітет",Ануїтет!B77))</f>
        <v/>
      </c>
      <c r="C88" s="783" t="str">
        <f t="shared" si="12"/>
        <v/>
      </c>
      <c r="D88" s="784" t="str">
        <f t="shared" si="13"/>
        <v/>
      </c>
      <c r="E88" s="785" t="str">
        <f>IF($E$19="класична",Класична!F76,IF($E$19="ануітет",Ануїтет!E77))</f>
        <v/>
      </c>
      <c r="F88" s="786" t="str">
        <f t="shared" si="7"/>
        <v/>
      </c>
      <c r="G88" s="787" t="str">
        <f>IF($E$19="класична",Класична!G76,IF($E$19="ануітет",Ануїтет!F77))</f>
        <v/>
      </c>
      <c r="H88" s="788"/>
      <c r="I88" s="789" t="str">
        <f>IF(E88="","",IF($E$19="класична",Класична!H76,IF($E$19="ануітет",Ануїтет!G77)))</f>
        <v/>
      </c>
      <c r="J88" s="789"/>
      <c r="K88" s="789"/>
      <c r="L88" s="789"/>
      <c r="M88" s="799"/>
      <c r="N88" s="799"/>
      <c r="O88" s="799"/>
      <c r="P88" s="799"/>
      <c r="Q88" s="799"/>
      <c r="R88" s="799"/>
      <c r="S88" s="792" t="str">
        <f>IF($E$19="класична",Класична!L76,IF($E$19="ануітет",Ануїтет!K77))</f>
        <v/>
      </c>
      <c r="T88" s="796" t="str">
        <f>IF($E$19="класична",Класична!M76,IF($E$19="ануітет",Ануїтет!L77))</f>
        <v/>
      </c>
      <c r="U88" s="799"/>
      <c r="V88" s="799"/>
      <c r="W88" s="797"/>
      <c r="X88" s="778"/>
      <c r="Y88" s="778"/>
      <c r="Z88" s="794"/>
      <c r="AA88" s="795"/>
    </row>
    <row r="89" spans="1:27" x14ac:dyDescent="0.35">
      <c r="A89" s="781">
        <v>50</v>
      </c>
      <c r="B89" s="782" t="str">
        <f>IF($E$19="класична",Класична!C77,IF('Розрах.заг.варт.'!$E$19="ануітет",Ануїтет!B78))</f>
        <v/>
      </c>
      <c r="C89" s="783" t="str">
        <f t="shared" si="12"/>
        <v/>
      </c>
      <c r="D89" s="784" t="str">
        <f t="shared" si="13"/>
        <v/>
      </c>
      <c r="E89" s="785" t="str">
        <f>IF($E$19="класична",Класична!F77,IF($E$19="ануітет",Ануїтет!E78))</f>
        <v/>
      </c>
      <c r="F89" s="786" t="str">
        <f t="shared" si="7"/>
        <v/>
      </c>
      <c r="G89" s="787" t="str">
        <f>IF($E$19="класична",Класична!G77,IF($E$19="ануітет",Ануїтет!F78))</f>
        <v/>
      </c>
      <c r="H89" s="788"/>
      <c r="I89" s="789" t="str">
        <f>IF(E89="","",IF($E$19="класична",Класична!H77,IF($E$19="ануітет",Ануїтет!G78)))</f>
        <v/>
      </c>
      <c r="J89" s="789"/>
      <c r="K89" s="789"/>
      <c r="L89" s="789"/>
      <c r="M89" s="799"/>
      <c r="N89" s="799"/>
      <c r="O89" s="799"/>
      <c r="P89" s="799"/>
      <c r="Q89" s="799"/>
      <c r="R89" s="799"/>
      <c r="S89" s="792" t="str">
        <f>IF($E$19="класична",Класична!L77,IF($E$19="ануітет",Ануїтет!K78))</f>
        <v/>
      </c>
      <c r="T89" s="796" t="str">
        <f>IF($E$19="класична",Класична!M77,IF($E$19="ануітет",Ануїтет!L78))</f>
        <v/>
      </c>
      <c r="U89" s="799"/>
      <c r="V89" s="799"/>
      <c r="W89" s="797"/>
      <c r="X89" s="778"/>
      <c r="Y89" s="778"/>
      <c r="Z89" s="794"/>
      <c r="AA89" s="795"/>
    </row>
    <row r="90" spans="1:27" x14ac:dyDescent="0.35">
      <c r="A90" s="781">
        <v>51</v>
      </c>
      <c r="B90" s="782" t="str">
        <f>IF($E$19="класична",Класична!C78,IF('Розрах.заг.варт.'!$E$19="ануітет",Ануїтет!B79))</f>
        <v/>
      </c>
      <c r="C90" s="783" t="str">
        <f t="shared" si="12"/>
        <v/>
      </c>
      <c r="D90" s="784" t="str">
        <f t="shared" si="13"/>
        <v/>
      </c>
      <c r="E90" s="785" t="str">
        <f>IF($E$19="класична",Класична!F78,IF($E$19="ануітет",Ануїтет!E79))</f>
        <v/>
      </c>
      <c r="F90" s="786" t="str">
        <f t="shared" si="7"/>
        <v/>
      </c>
      <c r="G90" s="787" t="str">
        <f>IF($E$19="класична",Класична!G78,IF($E$19="ануітет",Ануїтет!F79))</f>
        <v/>
      </c>
      <c r="H90" s="788"/>
      <c r="I90" s="789" t="str">
        <f>IF(E90="","",IF($E$19="класична",Класична!H78,IF($E$19="ануітет",Ануїтет!G79)))</f>
        <v/>
      </c>
      <c r="J90" s="789"/>
      <c r="K90" s="789"/>
      <c r="L90" s="789"/>
      <c r="M90" s="799"/>
      <c r="N90" s="799"/>
      <c r="O90" s="799"/>
      <c r="P90" s="799"/>
      <c r="Q90" s="799"/>
      <c r="R90" s="799"/>
      <c r="S90" s="792" t="str">
        <f>IF($E$19="класична",Класична!L78,IF($E$19="ануітет",Ануїтет!K79))</f>
        <v/>
      </c>
      <c r="T90" s="796" t="str">
        <f>IF($E$19="класична",Класична!M78,IF($E$19="ануітет",Ануїтет!L79))</f>
        <v/>
      </c>
      <c r="U90" s="799"/>
      <c r="V90" s="799"/>
      <c r="W90" s="797"/>
      <c r="X90" s="778"/>
      <c r="Y90" s="778"/>
      <c r="Z90" s="794"/>
      <c r="AA90" s="795"/>
    </row>
    <row r="91" spans="1:27" x14ac:dyDescent="0.35">
      <c r="A91" s="781">
        <v>52</v>
      </c>
      <c r="B91" s="782" t="str">
        <f>IF($E$19="класична",Класична!C79,IF('Розрах.заг.варт.'!$E$19="ануітет",Ануїтет!B80))</f>
        <v/>
      </c>
      <c r="C91" s="783" t="str">
        <f t="shared" si="12"/>
        <v/>
      </c>
      <c r="D91" s="784" t="str">
        <f t="shared" si="13"/>
        <v/>
      </c>
      <c r="E91" s="785" t="str">
        <f>IF($E$19="класична",Класична!F79,IF($E$19="ануітет",Ануїтет!E80))</f>
        <v/>
      </c>
      <c r="F91" s="786" t="str">
        <f t="shared" si="7"/>
        <v/>
      </c>
      <c r="G91" s="787" t="str">
        <f>IF($E$19="класична",Класична!G79,IF($E$19="ануітет",Ануїтет!F80))</f>
        <v/>
      </c>
      <c r="H91" s="788"/>
      <c r="I91" s="789" t="str">
        <f>IF(E91="","",IF($E$19="класична",Класична!H79,IF($E$19="ануітет",Ануїтет!G80)))</f>
        <v/>
      </c>
      <c r="J91" s="789"/>
      <c r="K91" s="789"/>
      <c r="L91" s="789"/>
      <c r="M91" s="799"/>
      <c r="N91" s="799"/>
      <c r="O91" s="799"/>
      <c r="P91" s="799"/>
      <c r="Q91" s="799"/>
      <c r="R91" s="799"/>
      <c r="S91" s="792" t="str">
        <f>IF($E$19="класична",Класична!L79,IF($E$19="ануітет",Ануїтет!K80))</f>
        <v/>
      </c>
      <c r="T91" s="796" t="str">
        <f>IF($E$19="класична",Класична!M79,IF($E$19="ануітет",Ануїтет!L80))</f>
        <v/>
      </c>
      <c r="U91" s="799"/>
      <c r="V91" s="799"/>
      <c r="W91" s="797"/>
      <c r="X91" s="778"/>
      <c r="Y91" s="778"/>
      <c r="Z91" s="794"/>
      <c r="AA91" s="795"/>
    </row>
    <row r="92" spans="1:27" x14ac:dyDescent="0.35">
      <c r="A92" s="781">
        <v>53</v>
      </c>
      <c r="B92" s="782" t="str">
        <f>IF($E$19="класична",Класична!C80,IF('Розрах.заг.варт.'!$E$19="ануітет",Ануїтет!B81))</f>
        <v/>
      </c>
      <c r="C92" s="783" t="str">
        <f t="shared" si="12"/>
        <v/>
      </c>
      <c r="D92" s="784" t="str">
        <f t="shared" si="13"/>
        <v/>
      </c>
      <c r="E92" s="785" t="str">
        <f>IF($E$19="класична",Класична!F80,IF($E$19="ануітет",Ануїтет!E81))</f>
        <v/>
      </c>
      <c r="F92" s="786" t="str">
        <f t="shared" si="7"/>
        <v/>
      </c>
      <c r="G92" s="787" t="str">
        <f>IF($E$19="класична",Класична!G80,IF($E$19="ануітет",Ануїтет!F81))</f>
        <v/>
      </c>
      <c r="H92" s="788"/>
      <c r="I92" s="789" t="str">
        <f>IF(E92="","",IF($E$19="класична",Класична!H80,IF($E$19="ануітет",Ануїтет!G81)))</f>
        <v/>
      </c>
      <c r="J92" s="789"/>
      <c r="K92" s="789"/>
      <c r="L92" s="789"/>
      <c r="M92" s="799"/>
      <c r="N92" s="799"/>
      <c r="O92" s="799"/>
      <c r="P92" s="799"/>
      <c r="Q92" s="799"/>
      <c r="R92" s="799"/>
      <c r="S92" s="792" t="str">
        <f>IF($E$19="класична",Класична!L80,IF($E$19="ануітет",Ануїтет!K81))</f>
        <v/>
      </c>
      <c r="T92" s="796" t="str">
        <f>IF($E$19="класична",Класична!M80,IF($E$19="ануітет",Ануїтет!L81))</f>
        <v/>
      </c>
      <c r="U92" s="799"/>
      <c r="V92" s="799"/>
      <c r="W92" s="797"/>
      <c r="X92" s="778"/>
      <c r="Y92" s="778"/>
      <c r="Z92" s="794"/>
      <c r="AA92" s="795"/>
    </row>
    <row r="93" spans="1:27" x14ac:dyDescent="0.35">
      <c r="A93" s="781">
        <v>54</v>
      </c>
      <c r="B93" s="782" t="str">
        <f>IF($E$19="класична",Класична!C81,IF('Розрах.заг.варт.'!$E$19="ануітет",Ануїтет!B82))</f>
        <v/>
      </c>
      <c r="C93" s="783" t="str">
        <f t="shared" si="12"/>
        <v/>
      </c>
      <c r="D93" s="784" t="str">
        <f t="shared" si="13"/>
        <v/>
      </c>
      <c r="E93" s="785" t="str">
        <f>IF($E$19="класична",Класична!F81,IF($E$19="ануітет",Ануїтет!E82))</f>
        <v/>
      </c>
      <c r="F93" s="786" t="str">
        <f t="shared" si="7"/>
        <v/>
      </c>
      <c r="G93" s="787" t="str">
        <f>IF($E$19="класична",Класична!G81,IF($E$19="ануітет",Ануїтет!F82))</f>
        <v/>
      </c>
      <c r="H93" s="788"/>
      <c r="I93" s="789" t="str">
        <f>IF(E93="","",IF($E$19="класична",Класична!H81,IF($E$19="ануітет",Ануїтет!G82)))</f>
        <v/>
      </c>
      <c r="J93" s="789"/>
      <c r="K93" s="789"/>
      <c r="L93" s="789"/>
      <c r="M93" s="799"/>
      <c r="N93" s="799"/>
      <c r="O93" s="799"/>
      <c r="P93" s="799"/>
      <c r="Q93" s="799"/>
      <c r="R93" s="799"/>
      <c r="S93" s="792" t="str">
        <f>IF($E$19="класична",Класична!L81,IF($E$19="ануітет",Ануїтет!K82))</f>
        <v/>
      </c>
      <c r="T93" s="796" t="str">
        <f>IF($E$19="класична",Класична!M81,IF($E$19="ануітет",Ануїтет!L82))</f>
        <v/>
      </c>
      <c r="U93" s="799"/>
      <c r="V93" s="799"/>
      <c r="W93" s="797"/>
      <c r="X93" s="778"/>
      <c r="Y93" s="778"/>
      <c r="Z93" s="794"/>
      <c r="AA93" s="795"/>
    </row>
    <row r="94" spans="1:27" x14ac:dyDescent="0.35">
      <c r="A94" s="781">
        <v>55</v>
      </c>
      <c r="B94" s="782" t="str">
        <f>IF($E$19="класична",Класична!C82,IF('Розрах.заг.варт.'!$E$19="ануітет",Ануїтет!B83))</f>
        <v/>
      </c>
      <c r="C94" s="783" t="str">
        <f t="shared" si="12"/>
        <v/>
      </c>
      <c r="D94" s="784" t="str">
        <f t="shared" si="13"/>
        <v/>
      </c>
      <c r="E94" s="785" t="str">
        <f>IF($E$19="класична",Класична!F82,IF($E$19="ануітет",Ануїтет!E83))</f>
        <v/>
      </c>
      <c r="F94" s="786" t="str">
        <f t="shared" si="7"/>
        <v/>
      </c>
      <c r="G94" s="787" t="str">
        <f>IF($E$19="класична",Класична!G82,IF($E$19="ануітет",Ануїтет!F83))</f>
        <v/>
      </c>
      <c r="H94" s="788"/>
      <c r="I94" s="789" t="str">
        <f>IF(E94="","",IF($E$19="класична",Класична!H82,IF($E$19="ануітет",Ануїтет!G83)))</f>
        <v/>
      </c>
      <c r="J94" s="789"/>
      <c r="K94" s="789"/>
      <c r="L94" s="789"/>
      <c r="M94" s="799"/>
      <c r="N94" s="799"/>
      <c r="O94" s="799"/>
      <c r="P94" s="799"/>
      <c r="Q94" s="799"/>
      <c r="R94" s="799"/>
      <c r="S94" s="792" t="str">
        <f>IF($E$19="класична",Класична!L82,IF($E$19="ануітет",Ануїтет!K83))</f>
        <v/>
      </c>
      <c r="T94" s="796" t="str">
        <f>IF($E$19="класична",Класична!M82,IF($E$19="ануітет",Ануїтет!L83))</f>
        <v/>
      </c>
      <c r="U94" s="799"/>
      <c r="V94" s="799"/>
      <c r="W94" s="797"/>
      <c r="X94" s="778"/>
      <c r="Y94" s="778"/>
      <c r="Z94" s="794"/>
      <c r="AA94" s="795"/>
    </row>
    <row r="95" spans="1:27" x14ac:dyDescent="0.35">
      <c r="A95" s="781">
        <v>56</v>
      </c>
      <c r="B95" s="782" t="str">
        <f>IF($E$19="класична",Класична!C83,IF('Розрах.заг.варт.'!$E$19="ануітет",Ануїтет!B84))</f>
        <v/>
      </c>
      <c r="C95" s="783" t="str">
        <f t="shared" si="12"/>
        <v/>
      </c>
      <c r="D95" s="784" t="str">
        <f t="shared" si="13"/>
        <v/>
      </c>
      <c r="E95" s="785" t="str">
        <f>IF($E$19="класична",Класична!F83,IF($E$19="ануітет",Ануїтет!E84))</f>
        <v/>
      </c>
      <c r="F95" s="786" t="str">
        <f t="shared" si="7"/>
        <v/>
      </c>
      <c r="G95" s="787" t="str">
        <f>IF($E$19="класична",Класична!G83,IF($E$19="ануітет",Ануїтет!F84))</f>
        <v/>
      </c>
      <c r="H95" s="788"/>
      <c r="I95" s="789" t="str">
        <f>IF(E95="","",IF($E$19="класична",Класична!H83,IF($E$19="ануітет",Ануїтет!G84)))</f>
        <v/>
      </c>
      <c r="J95" s="789"/>
      <c r="K95" s="789"/>
      <c r="L95" s="789"/>
      <c r="M95" s="799"/>
      <c r="N95" s="799"/>
      <c r="O95" s="799"/>
      <c r="P95" s="799"/>
      <c r="Q95" s="799"/>
      <c r="R95" s="799"/>
      <c r="S95" s="792" t="str">
        <f>IF($E$19="класична",Класична!L83,IF($E$19="ануітет",Ануїтет!K84))</f>
        <v/>
      </c>
      <c r="T95" s="796" t="str">
        <f>IF($E$19="класична",Класична!M83,IF($E$19="ануітет",Ануїтет!L84))</f>
        <v/>
      </c>
      <c r="U95" s="799"/>
      <c r="V95" s="799"/>
      <c r="W95" s="797"/>
      <c r="X95" s="778"/>
      <c r="Y95" s="778"/>
      <c r="Z95" s="794"/>
      <c r="AA95" s="795"/>
    </row>
    <row r="96" spans="1:27" x14ac:dyDescent="0.35">
      <c r="A96" s="781">
        <v>57</v>
      </c>
      <c r="B96" s="782" t="str">
        <f>IF($E$19="класична",Класична!C84,IF('Розрах.заг.варт.'!$E$19="ануітет",Ануїтет!B85))</f>
        <v/>
      </c>
      <c r="C96" s="783" t="str">
        <f t="shared" si="12"/>
        <v/>
      </c>
      <c r="D96" s="784" t="str">
        <f t="shared" si="13"/>
        <v/>
      </c>
      <c r="E96" s="785" t="str">
        <f>IF($E$19="класична",Класична!F84,IF($E$19="ануітет",Ануїтет!E85))</f>
        <v/>
      </c>
      <c r="F96" s="786" t="str">
        <f t="shared" si="7"/>
        <v/>
      </c>
      <c r="G96" s="787" t="str">
        <f>IF($E$19="класична",Класична!G84,IF($E$19="ануітет",Ануїтет!F85))</f>
        <v/>
      </c>
      <c r="H96" s="788"/>
      <c r="I96" s="789" t="str">
        <f>IF(E96="","",IF($E$19="класична",Класична!H84,IF($E$19="ануітет",Ануїтет!G85)))</f>
        <v/>
      </c>
      <c r="J96" s="789"/>
      <c r="K96" s="789"/>
      <c r="L96" s="789"/>
      <c r="M96" s="799"/>
      <c r="N96" s="799"/>
      <c r="O96" s="799"/>
      <c r="P96" s="799"/>
      <c r="Q96" s="799"/>
      <c r="R96" s="799"/>
      <c r="S96" s="792" t="str">
        <f>IF($E$19="класична",Класична!L84,IF($E$19="ануітет",Ануїтет!K85))</f>
        <v/>
      </c>
      <c r="T96" s="796" t="str">
        <f>IF($E$19="класична",Класична!M84,IF($E$19="ануітет",Ануїтет!L85))</f>
        <v/>
      </c>
      <c r="U96" s="799"/>
      <c r="V96" s="799"/>
      <c r="W96" s="797"/>
      <c r="X96" s="778"/>
      <c r="Y96" s="778"/>
      <c r="Z96" s="794"/>
      <c r="AA96" s="795"/>
    </row>
    <row r="97" spans="1:30" x14ac:dyDescent="0.35">
      <c r="A97" s="781">
        <v>58</v>
      </c>
      <c r="B97" s="782" t="str">
        <f>IF($E$19="класична",Класична!C85,IF('Розрах.заг.варт.'!$E$19="ануітет",Ануїтет!B86))</f>
        <v/>
      </c>
      <c r="C97" s="783" t="str">
        <f t="shared" si="12"/>
        <v/>
      </c>
      <c r="D97" s="784" t="str">
        <f t="shared" si="13"/>
        <v/>
      </c>
      <c r="E97" s="785" t="str">
        <f>IF($E$19="класична",Класична!F85,IF($E$19="ануітет",Ануїтет!E86))</f>
        <v/>
      </c>
      <c r="F97" s="786" t="str">
        <f t="shared" si="7"/>
        <v/>
      </c>
      <c r="G97" s="787" t="str">
        <f>IF($E$19="класична",Класична!G85,IF($E$19="ануітет",Ануїтет!F86))</f>
        <v/>
      </c>
      <c r="H97" s="788"/>
      <c r="I97" s="789" t="str">
        <f>IF(E97="","",IF($E$19="класична",Класична!H85,IF($E$19="ануітет",Ануїтет!G86)))</f>
        <v/>
      </c>
      <c r="J97" s="789"/>
      <c r="K97" s="789"/>
      <c r="L97" s="789"/>
      <c r="M97" s="799"/>
      <c r="N97" s="799"/>
      <c r="O97" s="799"/>
      <c r="P97" s="799"/>
      <c r="Q97" s="799"/>
      <c r="R97" s="799"/>
      <c r="S97" s="792" t="str">
        <f>IF($E$19="класична",Класична!L85,IF($E$19="ануітет",Ануїтет!K86))</f>
        <v/>
      </c>
      <c r="T97" s="796" t="str">
        <f>IF($E$19="класична",Класична!M85,IF($E$19="ануітет",Ануїтет!L86))</f>
        <v/>
      </c>
      <c r="U97" s="799"/>
      <c r="V97" s="799"/>
      <c r="W97" s="797"/>
      <c r="X97" s="778"/>
      <c r="Y97" s="778"/>
      <c r="Z97" s="794"/>
      <c r="AA97" s="795"/>
    </row>
    <row r="98" spans="1:30" ht="15.75" customHeight="1" x14ac:dyDescent="0.35">
      <c r="A98" s="781">
        <v>59</v>
      </c>
      <c r="B98" s="782" t="str">
        <f>IF($E$19="класична",Класична!C86,IF('Розрах.заг.варт.'!$E$19="ануітет",Ануїтет!B87))</f>
        <v/>
      </c>
      <c r="C98" s="783" t="str">
        <f t="shared" si="12"/>
        <v/>
      </c>
      <c r="D98" s="784" t="str">
        <f t="shared" si="13"/>
        <v/>
      </c>
      <c r="E98" s="785" t="str">
        <f>IF($E$19="класична",Класична!F86,IF($E$19="ануітет",Ануїтет!E87))</f>
        <v/>
      </c>
      <c r="F98" s="786" t="str">
        <f t="shared" si="7"/>
        <v/>
      </c>
      <c r="G98" s="787" t="str">
        <f>IF($E$19="класична",Класична!G86,IF($E$19="ануітет",Ануїтет!F87))</f>
        <v/>
      </c>
      <c r="H98" s="788"/>
      <c r="I98" s="789" t="str">
        <f>IF(E98="","",IF($E$19="класична",Класична!H86,IF($E$19="ануітет",Ануїтет!G87)))</f>
        <v/>
      </c>
      <c r="J98" s="789"/>
      <c r="K98" s="789"/>
      <c r="L98" s="789"/>
      <c r="M98" s="799"/>
      <c r="N98" s="799"/>
      <c r="O98" s="799"/>
      <c r="P98" s="799"/>
      <c r="Q98" s="799"/>
      <c r="R98" s="799"/>
      <c r="S98" s="792" t="str">
        <f>IF($E$19="класична",Класична!L86,IF($E$19="ануітет",Ануїтет!K87))</f>
        <v/>
      </c>
      <c r="T98" s="796" t="str">
        <f>IF($E$19="класична",Класична!M86,IF($E$19="ануітет",Ануїтет!L87))</f>
        <v/>
      </c>
      <c r="U98" s="799"/>
      <c r="V98" s="799"/>
      <c r="W98" s="797"/>
      <c r="X98" s="778"/>
      <c r="Y98" s="778"/>
      <c r="Z98" s="794"/>
      <c r="AA98" s="795"/>
    </row>
    <row r="99" spans="1:30" x14ac:dyDescent="0.35">
      <c r="A99" s="781">
        <v>60</v>
      </c>
      <c r="B99" s="782" t="str">
        <f>IF($E$19="класична",Класична!C87,IF('Розрах.заг.варт.'!$E$19="ануітет",Ануїтет!B88))</f>
        <v/>
      </c>
      <c r="C99" s="783" t="str">
        <f t="shared" si="12"/>
        <v/>
      </c>
      <c r="D99" s="784" t="str">
        <f t="shared" si="13"/>
        <v/>
      </c>
      <c r="E99" s="785" t="str">
        <f>IF($E$19="класична",Класична!F87,IF($E$19="ануітет",Ануїтет!E88))</f>
        <v/>
      </c>
      <c r="F99" s="774" t="str">
        <f t="shared" si="7"/>
        <v/>
      </c>
      <c r="G99" s="787" t="str">
        <f>IF($E$19="класична",Класична!G87,IF($E$19="ануітет",Ануїтет!F88))</f>
        <v/>
      </c>
      <c r="H99" s="788"/>
      <c r="I99" s="789" t="str">
        <f>IF(E99="","",IF($E$19="класична",Класична!H87,IF($E$19="ануітет",Ануїтет!G88)))</f>
        <v/>
      </c>
      <c r="J99" s="789"/>
      <c r="K99" s="789"/>
      <c r="L99" s="789"/>
      <c r="M99" s="799"/>
      <c r="N99" s="799"/>
      <c r="O99" s="799"/>
      <c r="P99" s="799"/>
      <c r="Q99" s="799"/>
      <c r="R99" s="799"/>
      <c r="S99" s="775" t="str">
        <f>IF($E$19="класична",Класична!L87,IF($E$19="ануітет",Ануїтет!K88))</f>
        <v/>
      </c>
      <c r="T99" s="775" t="str">
        <f>IF($E$19="класична",Класична!M87,IF($E$19="ануітет",Ануїтет!L88))</f>
        <v/>
      </c>
      <c r="U99" s="799"/>
      <c r="V99" s="799"/>
      <c r="W99" s="797"/>
      <c r="X99" s="778"/>
      <c r="Y99" s="778"/>
      <c r="Z99" s="794"/>
      <c r="AA99" s="795"/>
    </row>
    <row r="100" spans="1:30" x14ac:dyDescent="0.35">
      <c r="A100" s="781">
        <v>61</v>
      </c>
      <c r="B100" s="782" t="str">
        <f>IF($E$19="класична",Класична!C88,IF('Розрах.заг.варт.'!$E$19="ануітет",Ануїтет!B89))</f>
        <v/>
      </c>
      <c r="C100" s="783" t="str">
        <f t="shared" si="12"/>
        <v/>
      </c>
      <c r="D100" s="784" t="str">
        <f t="shared" si="13"/>
        <v/>
      </c>
      <c r="E100" s="785" t="str">
        <f>IF($E$19="класична",Класична!F88,IF($E$19="ануітет",Ануїтет!E89))</f>
        <v/>
      </c>
      <c r="F100" s="786" t="str">
        <f t="shared" si="7"/>
        <v/>
      </c>
      <c r="G100" s="787" t="str">
        <f>IF($E$19="класична",Класична!G88,IF($E$19="ануітет",Ануїтет!F89))</f>
        <v/>
      </c>
      <c r="H100" s="788"/>
      <c r="I100" s="789" t="str">
        <f>IF(E100="","",IF($E$19="класична",Класична!H88,IF($E$19="ануітет",Ануїтет!G89)))</f>
        <v/>
      </c>
      <c r="J100" s="789"/>
      <c r="K100" s="789"/>
      <c r="L100" s="789"/>
      <c r="M100" s="799"/>
      <c r="N100" s="799"/>
      <c r="O100" s="799"/>
      <c r="P100" s="799"/>
      <c r="Q100" s="799"/>
      <c r="R100" s="799"/>
      <c r="S100" s="792" t="str">
        <f>IF($E$19="класична",Класична!L88,IF($E$19="ануітет",Ануїтет!K89))</f>
        <v/>
      </c>
      <c r="T100" s="796" t="str">
        <f>IF($E$19="класична",Класична!M88,IF($E$19="ануітет",Ануїтет!L89))</f>
        <v/>
      </c>
      <c r="U100" s="799"/>
      <c r="V100" s="799"/>
      <c r="W100" s="797"/>
      <c r="X100" s="778"/>
      <c r="Y100" s="778"/>
      <c r="Z100" s="794"/>
      <c r="AA100" s="795"/>
    </row>
    <row r="101" spans="1:30" x14ac:dyDescent="0.35">
      <c r="A101" s="781">
        <v>62</v>
      </c>
      <c r="B101" s="782" t="str">
        <f>IF($E$19="класична",Класична!C89,IF('Розрах.заг.варт.'!$E$19="ануітет",Ануїтет!B90))</f>
        <v/>
      </c>
      <c r="C101" s="783" t="str">
        <f t="shared" si="12"/>
        <v/>
      </c>
      <c r="D101" s="784" t="str">
        <f t="shared" si="13"/>
        <v/>
      </c>
      <c r="E101" s="785" t="str">
        <f>IF($E$19="класична",Класична!F89,IF($E$19="ануітет",Ануїтет!E90))</f>
        <v/>
      </c>
      <c r="F101" s="786" t="str">
        <f t="shared" si="7"/>
        <v/>
      </c>
      <c r="G101" s="787" t="str">
        <f>IF($E$19="класична",Класична!G89,IF($E$19="ануітет",Ануїтет!F90))</f>
        <v/>
      </c>
      <c r="H101" s="788"/>
      <c r="I101" s="789" t="str">
        <f>IF(E101="","",IF($E$19="класична",Класична!H89,IF($E$19="ануітет",Ануїтет!G90)))</f>
        <v/>
      </c>
      <c r="J101" s="789"/>
      <c r="K101" s="789"/>
      <c r="L101" s="789"/>
      <c r="M101" s="803"/>
      <c r="N101" s="803"/>
      <c r="O101" s="803"/>
      <c r="P101" s="803"/>
      <c r="Q101" s="803"/>
      <c r="R101" s="803"/>
      <c r="S101" s="792" t="str">
        <f>IF($E$19="класична",Класична!L89,IF($E$19="ануітет",Ануїтет!K90))</f>
        <v/>
      </c>
      <c r="T101" s="796" t="str">
        <f>IF($E$19="класична",Класична!M89,IF($E$19="ануітет",Ануїтет!L90))</f>
        <v/>
      </c>
      <c r="U101" s="803"/>
      <c r="V101" s="803"/>
      <c r="W101" s="797"/>
      <c r="X101" s="778"/>
      <c r="Y101" s="778"/>
      <c r="Z101" s="794"/>
      <c r="AA101" s="795"/>
      <c r="AB101" s="804"/>
      <c r="AC101" s="804"/>
      <c r="AD101" s="804"/>
    </row>
    <row r="102" spans="1:30" x14ac:dyDescent="0.35">
      <c r="A102" s="781">
        <v>63</v>
      </c>
      <c r="B102" s="782" t="str">
        <f>IF($E$19="класична",Класична!C90,IF('Розрах.заг.варт.'!$E$19="ануітет",Ануїтет!B91))</f>
        <v/>
      </c>
      <c r="C102" s="783" t="str">
        <f t="shared" si="12"/>
        <v/>
      </c>
      <c r="D102" s="784" t="str">
        <f t="shared" si="13"/>
        <v/>
      </c>
      <c r="E102" s="785" t="str">
        <f>IF($E$19="класична",Класична!F90,IF($E$19="ануітет",Ануїтет!E91))</f>
        <v/>
      </c>
      <c r="F102" s="786" t="str">
        <f t="shared" si="7"/>
        <v/>
      </c>
      <c r="G102" s="787" t="str">
        <f>IF($E$19="класична",Класична!G90,IF($E$19="ануітет",Ануїтет!F91))</f>
        <v/>
      </c>
      <c r="H102" s="788"/>
      <c r="I102" s="789" t="str">
        <f>IF(E102="","",IF($E$19="класична",Класична!H90,IF($E$19="ануітет",Ануїтет!G91)))</f>
        <v/>
      </c>
      <c r="J102" s="789"/>
      <c r="K102" s="789"/>
      <c r="L102" s="789"/>
      <c r="M102" s="803"/>
      <c r="N102" s="803"/>
      <c r="O102" s="803"/>
      <c r="P102" s="803"/>
      <c r="Q102" s="803"/>
      <c r="R102" s="803"/>
      <c r="S102" s="792" t="str">
        <f>IF($E$19="класична",Класична!L90,IF($E$19="ануітет",Ануїтет!K91))</f>
        <v/>
      </c>
      <c r="T102" s="796" t="str">
        <f>IF($E$19="класична",Класична!M90,IF($E$19="ануітет",Ануїтет!L91))</f>
        <v/>
      </c>
      <c r="U102" s="803"/>
      <c r="V102" s="803"/>
      <c r="W102" s="797"/>
      <c r="X102" s="778"/>
      <c r="Y102" s="778"/>
      <c r="Z102" s="794"/>
      <c r="AA102" s="795"/>
      <c r="AB102" s="804"/>
      <c r="AC102" s="804"/>
      <c r="AD102" s="804"/>
    </row>
    <row r="103" spans="1:30" x14ac:dyDescent="0.35">
      <c r="A103" s="781">
        <v>64</v>
      </c>
      <c r="B103" s="782" t="str">
        <f>IF($E$19="класична",Класична!C91,IF('Розрах.заг.варт.'!$E$19="ануітет",Ануїтет!B92))</f>
        <v/>
      </c>
      <c r="C103" s="783" t="str">
        <f t="shared" si="12"/>
        <v/>
      </c>
      <c r="D103" s="784" t="str">
        <f t="shared" si="13"/>
        <v/>
      </c>
      <c r="E103" s="785" t="str">
        <f>IF($E$19="класична",Класична!F91,IF($E$19="ануітет",Ануїтет!E92))</f>
        <v/>
      </c>
      <c r="F103" s="786" t="str">
        <f t="shared" si="7"/>
        <v/>
      </c>
      <c r="G103" s="787" t="str">
        <f>IF($E$19="класична",Класична!G91,IF($E$19="ануітет",Ануїтет!F92))</f>
        <v/>
      </c>
      <c r="H103" s="788"/>
      <c r="I103" s="789" t="str">
        <f>IF(E103="","",IF($E$19="класична",Класична!H91,IF($E$19="ануітет",Ануїтет!G92)))</f>
        <v/>
      </c>
      <c r="J103" s="789"/>
      <c r="K103" s="789"/>
      <c r="L103" s="789"/>
      <c r="M103" s="803"/>
      <c r="N103" s="803"/>
      <c r="O103" s="803"/>
      <c r="P103" s="803"/>
      <c r="Q103" s="803"/>
      <c r="R103" s="803"/>
      <c r="S103" s="792" t="str">
        <f>IF($E$19="класична",Класична!L91,IF($E$19="ануітет",Ануїтет!K92))</f>
        <v/>
      </c>
      <c r="T103" s="796" t="str">
        <f>IF($E$19="класична",Класична!M91,IF($E$19="ануітет",Ануїтет!L92))</f>
        <v/>
      </c>
      <c r="U103" s="803"/>
      <c r="V103" s="803"/>
      <c r="W103" s="797"/>
      <c r="X103" s="778"/>
      <c r="Y103" s="778"/>
      <c r="Z103" s="794"/>
      <c r="AA103" s="795"/>
      <c r="AB103" s="804"/>
      <c r="AC103" s="804"/>
      <c r="AD103" s="804"/>
    </row>
    <row r="104" spans="1:30" x14ac:dyDescent="0.35">
      <c r="A104" s="781">
        <v>65</v>
      </c>
      <c r="B104" s="782" t="str">
        <f>IF($E$19="класична",Класична!C92,IF('Розрах.заг.варт.'!$E$19="ануітет",Ануїтет!B93))</f>
        <v/>
      </c>
      <c r="C104" s="783" t="str">
        <f t="shared" si="12"/>
        <v/>
      </c>
      <c r="D104" s="784" t="str">
        <f t="shared" ref="D104:D167" si="14">IF(A103&lt;$F$16,DAY(EOMONTH(B104,0)),"")</f>
        <v/>
      </c>
      <c r="E104" s="785" t="str">
        <f>IF($E$19="класична",Класична!F92,IF($E$19="ануітет",Ануїтет!E93))</f>
        <v/>
      </c>
      <c r="F104" s="786" t="str">
        <f t="shared" ref="F104:F167" si="15">IF(G104="","",G104+J104+SUM(M104:V104))</f>
        <v/>
      </c>
      <c r="G104" s="787" t="str">
        <f>IF($E$19="класична",Класична!G92,IF($E$19="ануітет",Ануїтет!F93))</f>
        <v/>
      </c>
      <c r="H104" s="788"/>
      <c r="I104" s="789" t="str">
        <f>IF(E104="","",IF($E$19="класична",Класична!H92,IF($E$19="ануітет",Ануїтет!G93)))</f>
        <v/>
      </c>
      <c r="J104" s="789"/>
      <c r="K104" s="789"/>
      <c r="L104" s="789"/>
      <c r="M104" s="803"/>
      <c r="N104" s="803"/>
      <c r="O104" s="803"/>
      <c r="P104" s="803"/>
      <c r="Q104" s="803"/>
      <c r="R104" s="803"/>
      <c r="S104" s="792" t="str">
        <f>IF($E$19="класична",Класична!L92,IF($E$19="ануітет",Ануїтет!K93))</f>
        <v/>
      </c>
      <c r="T104" s="796" t="str">
        <f>IF($E$19="класична",Класична!M92,IF($E$19="ануітет",Ануїтет!L93))</f>
        <v/>
      </c>
      <c r="U104" s="803"/>
      <c r="V104" s="803"/>
      <c r="W104" s="797"/>
      <c r="X104" s="778"/>
      <c r="Y104" s="778"/>
      <c r="Z104" s="794"/>
      <c r="AA104" s="795"/>
      <c r="AB104" s="804"/>
      <c r="AC104" s="804"/>
      <c r="AD104" s="804"/>
    </row>
    <row r="105" spans="1:30" x14ac:dyDescent="0.35">
      <c r="A105" s="781">
        <v>66</v>
      </c>
      <c r="B105" s="782" t="str">
        <f>IF($E$19="класична",Класична!C93,IF('Розрах.заг.варт.'!$E$19="ануітет",Ануїтет!B94))</f>
        <v/>
      </c>
      <c r="C105" s="783" t="str">
        <f t="shared" si="12"/>
        <v/>
      </c>
      <c r="D105" s="784" t="str">
        <f t="shared" si="14"/>
        <v/>
      </c>
      <c r="E105" s="785" t="str">
        <f>IF($E$19="класична",Класична!F93,IF($E$19="ануітет",Ануїтет!E94))</f>
        <v/>
      </c>
      <c r="F105" s="786" t="str">
        <f t="shared" si="15"/>
        <v/>
      </c>
      <c r="G105" s="787" t="str">
        <f>IF($E$19="класична",Класична!G93,IF($E$19="ануітет",Ануїтет!F94))</f>
        <v/>
      </c>
      <c r="H105" s="788"/>
      <c r="I105" s="789" t="str">
        <f>IF(E105="","",IF($E$19="класична",Класична!H93,IF($E$19="ануітет",Ануїтет!G94)))</f>
        <v/>
      </c>
      <c r="J105" s="789"/>
      <c r="K105" s="789"/>
      <c r="L105" s="789"/>
      <c r="M105" s="803"/>
      <c r="N105" s="803"/>
      <c r="O105" s="803"/>
      <c r="P105" s="803"/>
      <c r="Q105" s="803"/>
      <c r="R105" s="803"/>
      <c r="S105" s="792" t="str">
        <f>IF($E$19="класична",Класична!L93,IF($E$19="ануітет",Ануїтет!K94))</f>
        <v/>
      </c>
      <c r="T105" s="796" t="str">
        <f>IF($E$19="класична",Класична!M93,IF($E$19="ануітет",Ануїтет!L94))</f>
        <v/>
      </c>
      <c r="U105" s="803"/>
      <c r="V105" s="803"/>
      <c r="W105" s="797"/>
      <c r="X105" s="778"/>
      <c r="Y105" s="778"/>
      <c r="Z105" s="794"/>
      <c r="AA105" s="795"/>
      <c r="AB105" s="804"/>
      <c r="AC105" s="804"/>
      <c r="AD105" s="804"/>
    </row>
    <row r="106" spans="1:30" x14ac:dyDescent="0.35">
      <c r="A106" s="781">
        <v>67</v>
      </c>
      <c r="B106" s="782" t="str">
        <f>IF($E$19="класична",Класична!C94,IF('Розрах.заг.варт.'!$E$19="ануітет",Ануїтет!B95))</f>
        <v/>
      </c>
      <c r="C106" s="783" t="str">
        <f t="shared" si="12"/>
        <v/>
      </c>
      <c r="D106" s="784" t="str">
        <f t="shared" si="14"/>
        <v/>
      </c>
      <c r="E106" s="785" t="str">
        <f>IF($E$19="класична",Класична!F94,IF($E$19="ануітет",Ануїтет!E95))</f>
        <v/>
      </c>
      <c r="F106" s="786" t="str">
        <f t="shared" si="15"/>
        <v/>
      </c>
      <c r="G106" s="787" t="str">
        <f>IF($E$19="класична",Класична!G94,IF($E$19="ануітет",Ануїтет!F95))</f>
        <v/>
      </c>
      <c r="H106" s="788"/>
      <c r="I106" s="789" t="str">
        <f>IF(E106="","",IF($E$19="класична",Класична!H94,IF($E$19="ануітет",Ануїтет!G95)))</f>
        <v/>
      </c>
      <c r="J106" s="789"/>
      <c r="K106" s="789"/>
      <c r="L106" s="789"/>
      <c r="M106" s="803"/>
      <c r="N106" s="803"/>
      <c r="O106" s="803"/>
      <c r="P106" s="803"/>
      <c r="Q106" s="803"/>
      <c r="R106" s="803"/>
      <c r="S106" s="792" t="str">
        <f>IF($E$19="класична",Класична!L94,IF($E$19="ануітет",Ануїтет!K95))</f>
        <v/>
      </c>
      <c r="T106" s="796" t="str">
        <f>IF($E$19="класична",Класична!M94,IF($E$19="ануітет",Ануїтет!L95))</f>
        <v/>
      </c>
      <c r="U106" s="803"/>
      <c r="V106" s="803"/>
      <c r="W106" s="797"/>
      <c r="X106" s="778"/>
      <c r="Y106" s="778"/>
      <c r="Z106" s="794"/>
      <c r="AA106" s="795"/>
      <c r="AB106" s="804"/>
      <c r="AC106" s="804"/>
      <c r="AD106" s="804"/>
    </row>
    <row r="107" spans="1:30" x14ac:dyDescent="0.35">
      <c r="A107" s="781">
        <v>68</v>
      </c>
      <c r="B107" s="782" t="str">
        <f>IF($E$19="класична",Класична!C95,IF('Розрах.заг.варт.'!$E$19="ануітет",Ануїтет!B96))</f>
        <v/>
      </c>
      <c r="C107" s="783" t="str">
        <f t="shared" si="12"/>
        <v/>
      </c>
      <c r="D107" s="784" t="str">
        <f t="shared" si="14"/>
        <v/>
      </c>
      <c r="E107" s="785" t="str">
        <f>IF($E$19="класична",Класична!F95,IF($E$19="ануітет",Ануїтет!E96))</f>
        <v/>
      </c>
      <c r="F107" s="786" t="str">
        <f t="shared" si="15"/>
        <v/>
      </c>
      <c r="G107" s="787" t="str">
        <f>IF($E$19="класична",Класична!G95,IF($E$19="ануітет",Ануїтет!F96))</f>
        <v/>
      </c>
      <c r="H107" s="788"/>
      <c r="I107" s="789" t="str">
        <f>IF(E107="","",IF($E$19="класична",Класична!H95,IF($E$19="ануітет",Ануїтет!G96)))</f>
        <v/>
      </c>
      <c r="J107" s="789"/>
      <c r="K107" s="789"/>
      <c r="L107" s="789"/>
      <c r="M107" s="805"/>
      <c r="N107" s="805"/>
      <c r="O107" s="805"/>
      <c r="P107" s="805"/>
      <c r="Q107" s="805"/>
      <c r="R107" s="805"/>
      <c r="S107" s="792" t="str">
        <f>IF($E$19="класична",Класична!L95,IF($E$19="ануітет",Ануїтет!K96))</f>
        <v/>
      </c>
      <c r="T107" s="796" t="str">
        <f>IF($E$19="класична",Класична!M95,IF($E$19="ануітет",Ануїтет!L96))</f>
        <v/>
      </c>
      <c r="U107" s="805"/>
      <c r="V107" s="805"/>
      <c r="W107" s="797"/>
      <c r="X107" s="778"/>
      <c r="Y107" s="778"/>
      <c r="Z107" s="794"/>
      <c r="AA107" s="795"/>
      <c r="AB107" s="804"/>
      <c r="AC107" s="804"/>
      <c r="AD107" s="804"/>
    </row>
    <row r="108" spans="1:30" x14ac:dyDescent="0.35">
      <c r="A108" s="781">
        <v>69</v>
      </c>
      <c r="B108" s="782" t="str">
        <f>IF($E$19="класична",Класична!C96,IF('Розрах.заг.варт.'!$E$19="ануітет",Ануїтет!B97))</f>
        <v/>
      </c>
      <c r="C108" s="783" t="str">
        <f t="shared" si="12"/>
        <v/>
      </c>
      <c r="D108" s="784" t="str">
        <f t="shared" si="14"/>
        <v/>
      </c>
      <c r="E108" s="785" t="str">
        <f>IF($E$19="класична",Класична!F96,IF($E$19="ануітет",Ануїтет!E97))</f>
        <v/>
      </c>
      <c r="F108" s="786" t="str">
        <f t="shared" si="15"/>
        <v/>
      </c>
      <c r="G108" s="787" t="str">
        <f>IF($E$19="класична",Класична!G96,IF($E$19="ануітет",Ануїтет!F97))</f>
        <v/>
      </c>
      <c r="H108" s="788"/>
      <c r="I108" s="789" t="str">
        <f>IF(E108="","",IF($E$19="класична",Класична!H96,IF($E$19="ануітет",Ануїтет!G97)))</f>
        <v/>
      </c>
      <c r="J108" s="789"/>
      <c r="K108" s="789"/>
      <c r="L108" s="789"/>
      <c r="M108" s="805"/>
      <c r="N108" s="805"/>
      <c r="O108" s="805"/>
      <c r="P108" s="805"/>
      <c r="Q108" s="805"/>
      <c r="R108" s="805"/>
      <c r="S108" s="792" t="str">
        <f>IF($E$19="класична",Класична!L96,IF($E$19="ануітет",Ануїтет!K97))</f>
        <v/>
      </c>
      <c r="T108" s="796" t="str">
        <f>IF($E$19="класична",Класична!M96,IF($E$19="ануітет",Ануїтет!L97))</f>
        <v/>
      </c>
      <c r="U108" s="805"/>
      <c r="V108" s="805"/>
      <c r="W108" s="797"/>
      <c r="X108" s="778"/>
      <c r="Y108" s="778"/>
      <c r="Z108" s="794"/>
      <c r="AA108" s="795"/>
      <c r="AB108" s="804"/>
      <c r="AC108" s="804"/>
      <c r="AD108" s="804"/>
    </row>
    <row r="109" spans="1:30" ht="15" customHeight="1" x14ac:dyDescent="0.35">
      <c r="A109" s="781">
        <v>70</v>
      </c>
      <c r="B109" s="782" t="str">
        <f>IF($E$19="класична",Класична!C97,IF('Розрах.заг.варт.'!$E$19="ануітет",Ануїтет!B98))</f>
        <v/>
      </c>
      <c r="C109" s="783" t="str">
        <f t="shared" si="12"/>
        <v/>
      </c>
      <c r="D109" s="784" t="str">
        <f t="shared" si="14"/>
        <v/>
      </c>
      <c r="E109" s="785" t="str">
        <f>IF($E$19="класична",Класична!F97,IF($E$19="ануітет",Ануїтет!E98))</f>
        <v/>
      </c>
      <c r="F109" s="786" t="str">
        <f t="shared" si="15"/>
        <v/>
      </c>
      <c r="G109" s="787" t="str">
        <f>IF($E$19="класична",Класична!G97,IF($E$19="ануітет",Ануїтет!F98))</f>
        <v/>
      </c>
      <c r="H109" s="788"/>
      <c r="I109" s="789" t="str">
        <f>IF(E109="","",IF($E$19="класична",Класична!H97,IF($E$19="ануітет",Ануїтет!G98)))</f>
        <v/>
      </c>
      <c r="J109" s="789"/>
      <c r="K109" s="789"/>
      <c r="L109" s="789"/>
      <c r="M109" s="805"/>
      <c r="N109" s="805"/>
      <c r="O109" s="805"/>
      <c r="P109" s="805"/>
      <c r="Q109" s="805"/>
      <c r="R109" s="805"/>
      <c r="S109" s="792" t="str">
        <f>IF($E$19="класична",Класична!L97,IF($E$19="ануітет",Ануїтет!K98))</f>
        <v/>
      </c>
      <c r="T109" s="796" t="str">
        <f>IF($E$19="класична",Класична!M97,IF($E$19="ануітет",Ануїтет!L98))</f>
        <v/>
      </c>
      <c r="U109" s="805"/>
      <c r="V109" s="805"/>
      <c r="W109" s="797"/>
      <c r="X109" s="778"/>
      <c r="Y109" s="778"/>
      <c r="Z109" s="794"/>
      <c r="AA109" s="795"/>
      <c r="AB109" s="804"/>
      <c r="AC109" s="804"/>
      <c r="AD109" s="804"/>
    </row>
    <row r="110" spans="1:30" ht="15" customHeight="1" x14ac:dyDescent="0.35">
      <c r="A110" s="781">
        <v>71</v>
      </c>
      <c r="B110" s="782" t="str">
        <f>IF($E$19="класична",Класична!C98,IF('Розрах.заг.варт.'!$E$19="ануітет",Ануїтет!B99))</f>
        <v/>
      </c>
      <c r="C110" s="783" t="str">
        <f t="shared" si="12"/>
        <v/>
      </c>
      <c r="D110" s="784" t="str">
        <f t="shared" si="14"/>
        <v/>
      </c>
      <c r="E110" s="785" t="str">
        <f>IF($E$19="класична",Класична!F98,IF($E$19="ануітет",Ануїтет!E99))</f>
        <v/>
      </c>
      <c r="F110" s="786" t="str">
        <f t="shared" si="15"/>
        <v/>
      </c>
      <c r="G110" s="787" t="str">
        <f>IF($E$19="класична",Класична!G98,IF($E$19="ануітет",Ануїтет!F99))</f>
        <v/>
      </c>
      <c r="H110" s="788"/>
      <c r="I110" s="789" t="str">
        <f>IF(E110="","",IF($E$19="класична",Класична!H98,IF($E$19="ануітет",Ануїтет!G99)))</f>
        <v/>
      </c>
      <c r="J110" s="789"/>
      <c r="K110" s="789"/>
      <c r="L110" s="789"/>
      <c r="M110" s="805"/>
      <c r="N110" s="805"/>
      <c r="O110" s="805"/>
      <c r="P110" s="805"/>
      <c r="Q110" s="805"/>
      <c r="R110" s="805"/>
      <c r="S110" s="792" t="str">
        <f>IF($E$19="класична",Класична!L98,IF($E$19="ануітет",Ануїтет!K99))</f>
        <v/>
      </c>
      <c r="T110" s="796" t="str">
        <f>IF($E$19="класична",Класична!M98,IF($E$19="ануітет",Ануїтет!L99))</f>
        <v/>
      </c>
      <c r="U110" s="805"/>
      <c r="V110" s="805"/>
      <c r="W110" s="797"/>
      <c r="X110" s="778"/>
      <c r="Y110" s="778"/>
      <c r="Z110" s="794"/>
      <c r="AA110" s="795"/>
      <c r="AB110" s="804"/>
      <c r="AC110" s="804"/>
      <c r="AD110" s="804"/>
    </row>
    <row r="111" spans="1:30" ht="15" customHeight="1" x14ac:dyDescent="0.35">
      <c r="A111" s="781">
        <v>72</v>
      </c>
      <c r="B111" s="782" t="str">
        <f>IF($E$19="класична",Класична!C99,IF('Розрах.заг.варт.'!$E$19="ануітет",Ануїтет!B100))</f>
        <v/>
      </c>
      <c r="C111" s="783" t="str">
        <f t="shared" si="12"/>
        <v/>
      </c>
      <c r="D111" s="784" t="str">
        <f t="shared" si="14"/>
        <v/>
      </c>
      <c r="E111" s="785" t="str">
        <f>IF($E$19="класична",Класична!F99,IF($E$19="ануітет",Ануїтет!E100))</f>
        <v/>
      </c>
      <c r="F111" s="774" t="str">
        <f t="shared" si="15"/>
        <v/>
      </c>
      <c r="G111" s="787" t="str">
        <f>IF($E$19="класична",Класична!G99,IF($E$19="ануітет",Ануїтет!F100))</f>
        <v/>
      </c>
      <c r="H111" s="788"/>
      <c r="I111" s="789" t="str">
        <f>IF(E111="","",IF($E$19="класична",Класична!H99,IF($E$19="ануітет",Ануїтет!G100)))</f>
        <v/>
      </c>
      <c r="J111" s="789"/>
      <c r="K111" s="789"/>
      <c r="L111" s="789"/>
      <c r="M111" s="805"/>
      <c r="N111" s="805"/>
      <c r="O111" s="805"/>
      <c r="P111" s="805"/>
      <c r="Q111" s="805"/>
      <c r="R111" s="805"/>
      <c r="S111" s="775" t="str">
        <f>IF($E$19="класична",Класична!L99,IF($E$19="ануітет",Ануїтет!K100))</f>
        <v/>
      </c>
      <c r="T111" s="775" t="str">
        <f>IF($E$19="класична",Класична!M99,IF($E$19="ануітет",Ануїтет!L100))</f>
        <v/>
      </c>
      <c r="U111" s="805"/>
      <c r="V111" s="805"/>
      <c r="W111" s="797"/>
      <c r="X111" s="778"/>
      <c r="Y111" s="778"/>
      <c r="Z111" s="794"/>
      <c r="AA111" s="795"/>
      <c r="AB111" s="804"/>
      <c r="AC111" s="804"/>
      <c r="AD111" s="804"/>
    </row>
    <row r="112" spans="1:30" x14ac:dyDescent="0.35">
      <c r="A112" s="781">
        <v>73</v>
      </c>
      <c r="B112" s="782" t="str">
        <f>IF($E$19="класична",Класична!C100,IF('Розрах.заг.варт.'!$E$19="ануітет",Ануїтет!B101))</f>
        <v/>
      </c>
      <c r="C112" s="783" t="str">
        <f t="shared" si="12"/>
        <v/>
      </c>
      <c r="D112" s="784" t="str">
        <f t="shared" si="14"/>
        <v/>
      </c>
      <c r="E112" s="785" t="str">
        <f>IF($E$19="класична",Класична!F100,IF($E$19="ануітет",Ануїтет!E101))</f>
        <v/>
      </c>
      <c r="F112" s="786" t="str">
        <f t="shared" si="15"/>
        <v/>
      </c>
      <c r="G112" s="787" t="str">
        <f>IF($E$19="класична",Класична!G100,IF($E$19="ануітет",Ануїтет!F101))</f>
        <v/>
      </c>
      <c r="H112" s="788"/>
      <c r="I112" s="789" t="str">
        <f>IF(E112="","",IF($E$19="класична",Класична!H100,IF($E$19="ануітет",Ануїтет!G101)))</f>
        <v/>
      </c>
      <c r="J112" s="789"/>
      <c r="K112" s="789"/>
      <c r="L112" s="789"/>
      <c r="M112" s="806"/>
      <c r="N112" s="806"/>
      <c r="O112" s="806"/>
      <c r="P112" s="806"/>
      <c r="Q112" s="806"/>
      <c r="R112" s="806"/>
      <c r="S112" s="792" t="str">
        <f>IF($E$19="класична",Класична!L100,IF($E$19="ануітет",Ануїтет!K101))</f>
        <v/>
      </c>
      <c r="T112" s="796" t="str">
        <f>IF($E$19="класична",Класична!M100,IF($E$19="ануітет",Ануїтет!L101))</f>
        <v/>
      </c>
      <c r="U112" s="806"/>
      <c r="V112" s="806"/>
      <c r="W112" s="797"/>
      <c r="X112" s="778"/>
      <c r="Y112" s="778"/>
      <c r="Z112" s="794"/>
      <c r="AA112" s="795"/>
    </row>
    <row r="113" spans="1:27" x14ac:dyDescent="0.35">
      <c r="A113" s="781">
        <v>74</v>
      </c>
      <c r="B113" s="782" t="str">
        <f>IF($E$19="класична",Класична!C101,IF('Розрах.заг.варт.'!$E$19="ануітет",Ануїтет!B102))</f>
        <v/>
      </c>
      <c r="C113" s="783" t="str">
        <f t="shared" si="12"/>
        <v/>
      </c>
      <c r="D113" s="784" t="str">
        <f t="shared" si="14"/>
        <v/>
      </c>
      <c r="E113" s="785" t="str">
        <f>IF($E$19="класична",Класична!F101,IF($E$19="ануітет",Ануїтет!E102))</f>
        <v/>
      </c>
      <c r="F113" s="786" t="str">
        <f t="shared" si="15"/>
        <v/>
      </c>
      <c r="G113" s="787" t="str">
        <f>IF($E$19="класична",Класична!G101,IF($E$19="ануітет",Ануїтет!F102))</f>
        <v/>
      </c>
      <c r="H113" s="788"/>
      <c r="I113" s="789" t="str">
        <f>IF(E113="","",IF($E$19="класична",Класична!H101,IF($E$19="ануітет",Ануїтет!G102)))</f>
        <v/>
      </c>
      <c r="J113" s="789"/>
      <c r="K113" s="789"/>
      <c r="L113" s="789"/>
      <c r="M113" s="806"/>
      <c r="N113" s="806"/>
      <c r="O113" s="806"/>
      <c r="P113" s="806"/>
      <c r="Q113" s="806"/>
      <c r="R113" s="806"/>
      <c r="S113" s="792" t="str">
        <f>IF($E$19="класична",Класична!L101,IF($E$19="ануітет",Ануїтет!K102))</f>
        <v/>
      </c>
      <c r="T113" s="796" t="str">
        <f>IF($E$19="класична",Класична!M101,IF($E$19="ануітет",Ануїтет!L102))</f>
        <v/>
      </c>
      <c r="U113" s="806"/>
      <c r="V113" s="806"/>
      <c r="W113" s="797"/>
      <c r="X113" s="778"/>
      <c r="Y113" s="778"/>
      <c r="Z113" s="794"/>
      <c r="AA113" s="795"/>
    </row>
    <row r="114" spans="1:27" x14ac:dyDescent="0.35">
      <c r="A114" s="781">
        <v>75</v>
      </c>
      <c r="B114" s="782" t="str">
        <f>IF($E$19="класична",Класична!C102,IF('Розрах.заг.варт.'!$E$19="ануітет",Ануїтет!B103))</f>
        <v/>
      </c>
      <c r="C114" s="783" t="str">
        <f t="shared" si="12"/>
        <v/>
      </c>
      <c r="D114" s="784" t="str">
        <f t="shared" si="14"/>
        <v/>
      </c>
      <c r="E114" s="785" t="str">
        <f>IF($E$19="класична",Класична!F102,IF($E$19="ануітет",Ануїтет!E103))</f>
        <v/>
      </c>
      <c r="F114" s="786" t="str">
        <f t="shared" si="15"/>
        <v/>
      </c>
      <c r="G114" s="787" t="str">
        <f>IF($E$19="класична",Класична!G102,IF($E$19="ануітет",Ануїтет!F103))</f>
        <v/>
      </c>
      <c r="H114" s="788"/>
      <c r="I114" s="789" t="str">
        <f>IF(E114="","",IF($E$19="класична",Класична!H102,IF($E$19="ануітет",Ануїтет!G103)))</f>
        <v/>
      </c>
      <c r="J114" s="789"/>
      <c r="K114" s="789"/>
      <c r="L114" s="789"/>
      <c r="M114" s="806"/>
      <c r="N114" s="806"/>
      <c r="O114" s="806"/>
      <c r="P114" s="806"/>
      <c r="Q114" s="806"/>
      <c r="R114" s="806"/>
      <c r="S114" s="792" t="str">
        <f>IF($E$19="класична",Класична!L102,IF($E$19="ануітет",Ануїтет!K103))</f>
        <v/>
      </c>
      <c r="T114" s="796" t="str">
        <f>IF($E$19="класична",Класична!M102,IF($E$19="ануітет",Ануїтет!L103))</f>
        <v/>
      </c>
      <c r="U114" s="806"/>
      <c r="V114" s="806"/>
      <c r="W114" s="797"/>
      <c r="X114" s="778"/>
      <c r="Y114" s="778"/>
      <c r="Z114" s="794"/>
      <c r="AA114" s="795"/>
    </row>
    <row r="115" spans="1:27" x14ac:dyDescent="0.35">
      <c r="A115" s="781">
        <v>76</v>
      </c>
      <c r="B115" s="782" t="str">
        <f>IF($E$19="класична",Класична!C103,IF('Розрах.заг.варт.'!$E$19="ануітет",Ануїтет!B104))</f>
        <v/>
      </c>
      <c r="C115" s="783" t="str">
        <f t="shared" si="12"/>
        <v/>
      </c>
      <c r="D115" s="784" t="str">
        <f t="shared" si="14"/>
        <v/>
      </c>
      <c r="E115" s="785" t="str">
        <f>IF($E$19="класична",Класична!F103,IF($E$19="ануітет",Ануїтет!E104))</f>
        <v/>
      </c>
      <c r="F115" s="786" t="str">
        <f t="shared" si="15"/>
        <v/>
      </c>
      <c r="G115" s="787" t="str">
        <f>IF($E$19="класична",Класична!G103,IF($E$19="ануітет",Ануїтет!F104))</f>
        <v/>
      </c>
      <c r="H115" s="788"/>
      <c r="I115" s="789" t="str">
        <f>IF(E115="","",IF($E$19="класична",Класична!H103,IF($E$19="ануітет",Ануїтет!G104)))</f>
        <v/>
      </c>
      <c r="J115" s="789"/>
      <c r="K115" s="789"/>
      <c r="L115" s="789"/>
      <c r="M115" s="806"/>
      <c r="N115" s="806"/>
      <c r="O115" s="806"/>
      <c r="P115" s="806"/>
      <c r="Q115" s="806"/>
      <c r="R115" s="806"/>
      <c r="S115" s="792" t="str">
        <f>IF($E$19="класична",Класична!L103,IF($E$19="ануітет",Ануїтет!K104))</f>
        <v/>
      </c>
      <c r="T115" s="796" t="str">
        <f>IF($E$19="класична",Класична!M103,IF($E$19="ануітет",Ануїтет!L104))</f>
        <v/>
      </c>
      <c r="U115" s="806"/>
      <c r="V115" s="806"/>
      <c r="W115" s="797"/>
      <c r="X115" s="778"/>
      <c r="Y115" s="778"/>
      <c r="Z115" s="794"/>
      <c r="AA115" s="795"/>
    </row>
    <row r="116" spans="1:27" x14ac:dyDescent="0.35">
      <c r="A116" s="781">
        <v>77</v>
      </c>
      <c r="B116" s="782" t="str">
        <f>IF($E$19="класична",Класична!C104,IF('Розрах.заг.варт.'!$E$19="ануітет",Ануїтет!B105))</f>
        <v/>
      </c>
      <c r="C116" s="783" t="str">
        <f t="shared" si="12"/>
        <v/>
      </c>
      <c r="D116" s="784" t="str">
        <f t="shared" si="14"/>
        <v/>
      </c>
      <c r="E116" s="785" t="str">
        <f>IF($E$19="класична",Класична!F104,IF($E$19="ануітет",Ануїтет!E105))</f>
        <v/>
      </c>
      <c r="F116" s="786" t="str">
        <f t="shared" si="15"/>
        <v/>
      </c>
      <c r="G116" s="787" t="str">
        <f>IF($E$19="класична",Класична!G104,IF($E$19="ануітет",Ануїтет!F105))</f>
        <v/>
      </c>
      <c r="H116" s="788"/>
      <c r="I116" s="789" t="str">
        <f>IF(E116="","",IF($E$19="класична",Класична!H104,IF($E$19="ануітет",Ануїтет!G105)))</f>
        <v/>
      </c>
      <c r="J116" s="789"/>
      <c r="K116" s="789"/>
      <c r="L116" s="789"/>
      <c r="M116" s="806"/>
      <c r="N116" s="806"/>
      <c r="O116" s="806"/>
      <c r="P116" s="806"/>
      <c r="Q116" s="806"/>
      <c r="R116" s="806"/>
      <c r="S116" s="792" t="str">
        <f>IF($E$19="класична",Класична!L104,IF($E$19="ануітет",Ануїтет!K105))</f>
        <v/>
      </c>
      <c r="T116" s="796" t="str">
        <f>IF($E$19="класична",Класична!M104,IF($E$19="ануітет",Ануїтет!L105))</f>
        <v/>
      </c>
      <c r="U116" s="806"/>
      <c r="V116" s="806"/>
      <c r="W116" s="797"/>
      <c r="X116" s="778"/>
      <c r="Y116" s="778"/>
      <c r="Z116" s="794"/>
      <c r="AA116" s="795"/>
    </row>
    <row r="117" spans="1:27" x14ac:dyDescent="0.35">
      <c r="A117" s="781">
        <v>78</v>
      </c>
      <c r="B117" s="782" t="str">
        <f>IF($E$19="класична",Класична!C105,IF('Розрах.заг.варт.'!$E$19="ануітет",Ануїтет!B106))</f>
        <v/>
      </c>
      <c r="C117" s="783" t="str">
        <f t="shared" ref="C117:C180" si="16">IF(B117="","",B117+4)</f>
        <v/>
      </c>
      <c r="D117" s="784" t="str">
        <f t="shared" si="14"/>
        <v/>
      </c>
      <c r="E117" s="785" t="str">
        <f>IF($E$19="класична",Класична!F105,IF($E$19="ануітет",Ануїтет!E106))</f>
        <v/>
      </c>
      <c r="F117" s="786" t="str">
        <f t="shared" si="15"/>
        <v/>
      </c>
      <c r="G117" s="787" t="str">
        <f>IF($E$19="класична",Класична!G105,IF($E$19="ануітет",Ануїтет!F106))</f>
        <v/>
      </c>
      <c r="H117" s="788"/>
      <c r="I117" s="789" t="str">
        <f>IF(E117="","",IF($E$19="класична",Класична!H105,IF($E$19="ануітет",Ануїтет!G106)))</f>
        <v/>
      </c>
      <c r="J117" s="789"/>
      <c r="K117" s="789"/>
      <c r="L117" s="789"/>
      <c r="M117" s="806"/>
      <c r="N117" s="806"/>
      <c r="O117" s="806"/>
      <c r="P117" s="806"/>
      <c r="Q117" s="806"/>
      <c r="R117" s="806"/>
      <c r="S117" s="792" t="str">
        <f>IF($E$19="класична",Класична!L105,IF($E$19="ануітет",Ануїтет!K106))</f>
        <v/>
      </c>
      <c r="T117" s="796" t="str">
        <f>IF($E$19="класична",Класична!M105,IF($E$19="ануітет",Ануїтет!L106))</f>
        <v/>
      </c>
      <c r="U117" s="806"/>
      <c r="V117" s="806"/>
      <c r="W117" s="797"/>
      <c r="X117" s="778"/>
      <c r="Y117" s="778"/>
      <c r="Z117" s="794"/>
      <c r="AA117" s="795"/>
    </row>
    <row r="118" spans="1:27" x14ac:dyDescent="0.35">
      <c r="A118" s="781">
        <v>79</v>
      </c>
      <c r="B118" s="782" t="str">
        <f>IF($E$19="класична",Класична!C106,IF('Розрах.заг.варт.'!$E$19="ануітет",Ануїтет!B107))</f>
        <v/>
      </c>
      <c r="C118" s="783" t="str">
        <f t="shared" si="16"/>
        <v/>
      </c>
      <c r="D118" s="784" t="str">
        <f t="shared" si="14"/>
        <v/>
      </c>
      <c r="E118" s="785" t="str">
        <f>IF($E$19="класична",Класична!F106,IF($E$19="ануітет",Ануїтет!E107))</f>
        <v/>
      </c>
      <c r="F118" s="786" t="str">
        <f t="shared" si="15"/>
        <v/>
      </c>
      <c r="G118" s="787" t="str">
        <f>IF($E$19="класична",Класична!G106,IF($E$19="ануітет",Ануїтет!F107))</f>
        <v/>
      </c>
      <c r="H118" s="788"/>
      <c r="I118" s="789" t="str">
        <f>IF(E118="","",IF($E$19="класична",Класична!H106,IF($E$19="ануітет",Ануїтет!G107)))</f>
        <v/>
      </c>
      <c r="J118" s="789"/>
      <c r="K118" s="789"/>
      <c r="L118" s="789"/>
      <c r="M118" s="806"/>
      <c r="N118" s="806"/>
      <c r="O118" s="806"/>
      <c r="P118" s="806"/>
      <c r="Q118" s="806"/>
      <c r="R118" s="806"/>
      <c r="S118" s="792" t="str">
        <f>IF($E$19="класична",Класична!L106,IF($E$19="ануітет",Ануїтет!K107))</f>
        <v/>
      </c>
      <c r="T118" s="796" t="str">
        <f>IF($E$19="класична",Класична!M106,IF($E$19="ануітет",Ануїтет!L107))</f>
        <v/>
      </c>
      <c r="U118" s="806"/>
      <c r="V118" s="806"/>
      <c r="W118" s="797"/>
      <c r="X118" s="778"/>
      <c r="Y118" s="778"/>
      <c r="Z118" s="794"/>
      <c r="AA118" s="795"/>
    </row>
    <row r="119" spans="1:27" x14ac:dyDescent="0.35">
      <c r="A119" s="781">
        <v>80</v>
      </c>
      <c r="B119" s="782" t="str">
        <f>IF($E$19="класична",Класична!C107,IF('Розрах.заг.варт.'!$E$19="ануітет",Ануїтет!B108))</f>
        <v/>
      </c>
      <c r="C119" s="783" t="str">
        <f t="shared" si="16"/>
        <v/>
      </c>
      <c r="D119" s="784" t="str">
        <f t="shared" si="14"/>
        <v/>
      </c>
      <c r="E119" s="785" t="str">
        <f>IF($E$19="класична",Класична!F107,IF($E$19="ануітет",Ануїтет!E108))</f>
        <v/>
      </c>
      <c r="F119" s="786" t="str">
        <f t="shared" si="15"/>
        <v/>
      </c>
      <c r="G119" s="787" t="str">
        <f>IF($E$19="класична",Класична!G107,IF($E$19="ануітет",Ануїтет!F108))</f>
        <v/>
      </c>
      <c r="H119" s="788"/>
      <c r="I119" s="789" t="str">
        <f>IF(E119="","",IF($E$19="класична",Класична!H107,IF($E$19="ануітет",Ануїтет!G108)))</f>
        <v/>
      </c>
      <c r="J119" s="789"/>
      <c r="K119" s="789"/>
      <c r="L119" s="789"/>
      <c r="M119" s="806"/>
      <c r="N119" s="806"/>
      <c r="O119" s="806"/>
      <c r="P119" s="806"/>
      <c r="Q119" s="806"/>
      <c r="R119" s="806"/>
      <c r="S119" s="792" t="str">
        <f>IF($E$19="класична",Класична!L107,IF($E$19="ануітет",Ануїтет!K108))</f>
        <v/>
      </c>
      <c r="T119" s="796" t="str">
        <f>IF($E$19="класична",Класична!M107,IF($E$19="ануітет",Ануїтет!L108))</f>
        <v/>
      </c>
      <c r="U119" s="806"/>
      <c r="V119" s="806"/>
      <c r="W119" s="797"/>
      <c r="X119" s="778"/>
      <c r="Y119" s="778"/>
      <c r="Z119" s="794"/>
      <c r="AA119" s="795"/>
    </row>
    <row r="120" spans="1:27" x14ac:dyDescent="0.35">
      <c r="A120" s="781">
        <v>81</v>
      </c>
      <c r="B120" s="782" t="str">
        <f>IF($E$19="класична",Класична!C108,IF('Розрах.заг.варт.'!$E$19="ануітет",Ануїтет!B109))</f>
        <v/>
      </c>
      <c r="C120" s="783" t="str">
        <f t="shared" si="16"/>
        <v/>
      </c>
      <c r="D120" s="784" t="str">
        <f t="shared" si="14"/>
        <v/>
      </c>
      <c r="E120" s="785" t="str">
        <f>IF($E$19="класична",Класична!F108,IF($E$19="ануітет",Ануїтет!E109))</f>
        <v/>
      </c>
      <c r="F120" s="786" t="str">
        <f t="shared" si="15"/>
        <v/>
      </c>
      <c r="G120" s="787" t="str">
        <f>IF($E$19="класична",Класична!G108,IF($E$19="ануітет",Ануїтет!F109))</f>
        <v/>
      </c>
      <c r="H120" s="788"/>
      <c r="I120" s="789" t="str">
        <f>IF(E120="","",IF($E$19="класична",Класична!H108,IF($E$19="ануітет",Ануїтет!G109)))</f>
        <v/>
      </c>
      <c r="J120" s="789"/>
      <c r="K120" s="789"/>
      <c r="L120" s="789"/>
      <c r="M120" s="806"/>
      <c r="N120" s="806"/>
      <c r="O120" s="806"/>
      <c r="P120" s="806"/>
      <c r="Q120" s="806"/>
      <c r="R120" s="806"/>
      <c r="S120" s="792" t="str">
        <f>IF($E$19="класична",Класична!L108,IF($E$19="ануітет",Ануїтет!K109))</f>
        <v/>
      </c>
      <c r="T120" s="796" t="str">
        <f>IF($E$19="класична",Класична!M108,IF($E$19="ануітет",Ануїтет!L109))</f>
        <v/>
      </c>
      <c r="U120" s="806"/>
      <c r="V120" s="806"/>
      <c r="W120" s="797"/>
      <c r="X120" s="778"/>
      <c r="Y120" s="778"/>
      <c r="Z120" s="794"/>
      <c r="AA120" s="795"/>
    </row>
    <row r="121" spans="1:27" x14ac:dyDescent="0.35">
      <c r="A121" s="781">
        <v>82</v>
      </c>
      <c r="B121" s="782" t="str">
        <f>IF($E$19="класична",Класична!C109,IF('Розрах.заг.варт.'!$E$19="ануітет",Ануїтет!B110))</f>
        <v/>
      </c>
      <c r="C121" s="783" t="str">
        <f t="shared" si="16"/>
        <v/>
      </c>
      <c r="D121" s="784" t="str">
        <f t="shared" si="14"/>
        <v/>
      </c>
      <c r="E121" s="785" t="str">
        <f>IF($E$19="класична",Класична!F109,IF($E$19="ануітет",Ануїтет!E110))</f>
        <v/>
      </c>
      <c r="F121" s="786" t="str">
        <f t="shared" si="15"/>
        <v/>
      </c>
      <c r="G121" s="787" t="str">
        <f>IF($E$19="класична",Класична!G109,IF($E$19="ануітет",Ануїтет!F110))</f>
        <v/>
      </c>
      <c r="H121" s="788"/>
      <c r="I121" s="789" t="str">
        <f>IF(E121="","",IF($E$19="класична",Класична!H109,IF($E$19="ануітет",Ануїтет!G110)))</f>
        <v/>
      </c>
      <c r="J121" s="789"/>
      <c r="K121" s="789"/>
      <c r="L121" s="789"/>
      <c r="M121" s="806"/>
      <c r="N121" s="806"/>
      <c r="O121" s="806"/>
      <c r="P121" s="806"/>
      <c r="Q121" s="806"/>
      <c r="R121" s="806"/>
      <c r="S121" s="792" t="str">
        <f>IF($E$19="класична",Класична!L109,IF($E$19="ануітет",Ануїтет!K110))</f>
        <v/>
      </c>
      <c r="T121" s="796" t="str">
        <f>IF($E$19="класична",Класична!M109,IF($E$19="ануітет",Ануїтет!L110))</f>
        <v/>
      </c>
      <c r="U121" s="806"/>
      <c r="V121" s="806"/>
      <c r="W121" s="797"/>
      <c r="X121" s="778"/>
      <c r="Y121" s="778"/>
      <c r="Z121" s="794"/>
      <c r="AA121" s="795"/>
    </row>
    <row r="122" spans="1:27" x14ac:dyDescent="0.35">
      <c r="A122" s="781">
        <v>83</v>
      </c>
      <c r="B122" s="782" t="str">
        <f>IF($E$19="класична",Класична!C110,IF('Розрах.заг.варт.'!$E$19="ануітет",Ануїтет!B111))</f>
        <v/>
      </c>
      <c r="C122" s="783" t="str">
        <f t="shared" si="16"/>
        <v/>
      </c>
      <c r="D122" s="784" t="str">
        <f t="shared" si="14"/>
        <v/>
      </c>
      <c r="E122" s="785" t="str">
        <f>IF($E$19="класична",Класична!F110,IF($E$19="ануітет",Ануїтет!E111))</f>
        <v/>
      </c>
      <c r="F122" s="786" t="str">
        <f t="shared" si="15"/>
        <v/>
      </c>
      <c r="G122" s="787" t="str">
        <f>IF($E$19="класична",Класична!G110,IF($E$19="ануітет",Ануїтет!F111))</f>
        <v/>
      </c>
      <c r="H122" s="788"/>
      <c r="I122" s="789" t="str">
        <f>IF(E122="","",IF($E$19="класична",Класична!H110,IF($E$19="ануітет",Ануїтет!G111)))</f>
        <v/>
      </c>
      <c r="J122" s="789"/>
      <c r="K122" s="789"/>
      <c r="L122" s="789"/>
      <c r="M122" s="806"/>
      <c r="N122" s="806"/>
      <c r="O122" s="806"/>
      <c r="P122" s="806"/>
      <c r="Q122" s="806"/>
      <c r="R122" s="806"/>
      <c r="S122" s="792" t="str">
        <f>IF($E$19="класична",Класична!L110,IF($E$19="ануітет",Ануїтет!K111))</f>
        <v/>
      </c>
      <c r="T122" s="796" t="str">
        <f>IF($E$19="класична",Класична!M110,IF($E$19="ануітет",Ануїтет!L111))</f>
        <v/>
      </c>
      <c r="U122" s="806"/>
      <c r="V122" s="806"/>
      <c r="W122" s="797"/>
      <c r="X122" s="778"/>
      <c r="Y122" s="778"/>
      <c r="Z122" s="794"/>
      <c r="AA122" s="795"/>
    </row>
    <row r="123" spans="1:27" x14ac:dyDescent="0.35">
      <c r="A123" s="781">
        <v>84</v>
      </c>
      <c r="B123" s="782" t="str">
        <f>IF($E$19="класична",Класична!C111,IF('Розрах.заг.варт.'!$E$19="ануітет",Ануїтет!B112))</f>
        <v/>
      </c>
      <c r="C123" s="783" t="str">
        <f t="shared" si="16"/>
        <v/>
      </c>
      <c r="D123" s="784" t="str">
        <f t="shared" si="14"/>
        <v/>
      </c>
      <c r="E123" s="785" t="str">
        <f>IF($E$19="класична",Класична!F111,IF($E$19="ануітет",Ануїтет!E112))</f>
        <v/>
      </c>
      <c r="F123" s="774" t="str">
        <f t="shared" si="15"/>
        <v/>
      </c>
      <c r="G123" s="787" t="str">
        <f>IF($E$19="класична",Класична!G111,IF($E$19="ануітет",Ануїтет!F112))</f>
        <v/>
      </c>
      <c r="H123" s="788"/>
      <c r="I123" s="789" t="str">
        <f>IF(E123="","",IF($E$19="класична",Класична!H111,IF($E$19="ануітет",Ануїтет!G112)))</f>
        <v/>
      </c>
      <c r="J123" s="789"/>
      <c r="K123" s="789"/>
      <c r="L123" s="789"/>
      <c r="M123" s="806"/>
      <c r="N123" s="806"/>
      <c r="O123" s="806"/>
      <c r="P123" s="806"/>
      <c r="Q123" s="806"/>
      <c r="R123" s="806"/>
      <c r="S123" s="775" t="str">
        <f>IF($E$19="класична",Класична!L111,IF($E$19="ануітет",Ануїтет!K112))</f>
        <v/>
      </c>
      <c r="T123" s="775" t="str">
        <f>IF($E$19="класична",Класична!M111,IF($E$19="ануітет",Ануїтет!L112))</f>
        <v/>
      </c>
      <c r="U123" s="806"/>
      <c r="V123" s="806"/>
      <c r="W123" s="797"/>
      <c r="X123" s="778"/>
      <c r="Y123" s="778"/>
      <c r="Z123" s="794"/>
      <c r="AA123" s="795"/>
    </row>
    <row r="124" spans="1:27" x14ac:dyDescent="0.35">
      <c r="A124" s="781">
        <v>85</v>
      </c>
      <c r="B124" s="782" t="str">
        <f>IF($E$19="класична",Класична!C112,IF('Розрах.заг.варт.'!$E$19="ануітет",Ануїтет!B113))</f>
        <v/>
      </c>
      <c r="C124" s="783" t="str">
        <f t="shared" si="16"/>
        <v/>
      </c>
      <c r="D124" s="784" t="str">
        <f t="shared" si="14"/>
        <v/>
      </c>
      <c r="E124" s="785" t="str">
        <f>IF($E$19="класична",Класична!F112,IF($E$19="ануітет",Ануїтет!E113))</f>
        <v/>
      </c>
      <c r="F124" s="786" t="str">
        <f t="shared" si="15"/>
        <v/>
      </c>
      <c r="G124" s="787" t="str">
        <f>IF($E$19="класична",Класична!G112,IF($E$19="ануітет",Ануїтет!F113))</f>
        <v/>
      </c>
      <c r="H124" s="788"/>
      <c r="I124" s="789" t="str">
        <f>IF(E124="","",IF($E$19="класична",Класична!H112,IF($E$19="ануітет",Ануїтет!G113)))</f>
        <v/>
      </c>
      <c r="J124" s="789"/>
      <c r="K124" s="789"/>
      <c r="L124" s="789"/>
      <c r="M124" s="806"/>
      <c r="N124" s="806"/>
      <c r="O124" s="806"/>
      <c r="P124" s="806"/>
      <c r="Q124" s="806"/>
      <c r="R124" s="806"/>
      <c r="S124" s="792" t="str">
        <f>IF($E$19="класична",Класична!L112,IF($E$19="ануітет",Ануїтет!K113))</f>
        <v/>
      </c>
      <c r="T124" s="796" t="str">
        <f>IF($E$19="класична",Класична!M112,IF($E$19="ануітет",Ануїтет!L113))</f>
        <v/>
      </c>
      <c r="U124" s="806"/>
      <c r="V124" s="806"/>
      <c r="W124" s="797"/>
      <c r="X124" s="778"/>
      <c r="Y124" s="778"/>
      <c r="Z124" s="794"/>
      <c r="AA124" s="795"/>
    </row>
    <row r="125" spans="1:27" x14ac:dyDescent="0.35">
      <c r="A125" s="781">
        <v>86</v>
      </c>
      <c r="B125" s="782" t="str">
        <f>IF($E$19="класична",Класична!C113,IF('Розрах.заг.варт.'!$E$19="ануітет",Ануїтет!B114))</f>
        <v/>
      </c>
      <c r="C125" s="783" t="str">
        <f t="shared" si="16"/>
        <v/>
      </c>
      <c r="D125" s="784" t="str">
        <f t="shared" si="14"/>
        <v/>
      </c>
      <c r="E125" s="785" t="str">
        <f>IF($E$19="класична",Класична!F113,IF($E$19="ануітет",Ануїтет!E114))</f>
        <v/>
      </c>
      <c r="F125" s="786" t="str">
        <f t="shared" si="15"/>
        <v/>
      </c>
      <c r="G125" s="787" t="str">
        <f>IF($E$19="класична",Класична!G113,IF($E$19="ануітет",Ануїтет!F114))</f>
        <v/>
      </c>
      <c r="H125" s="788"/>
      <c r="I125" s="789" t="str">
        <f>IF(E125="","",IF($E$19="класична",Класична!H113,IF($E$19="ануітет",Ануїтет!G114)))</f>
        <v/>
      </c>
      <c r="J125" s="789"/>
      <c r="K125" s="789"/>
      <c r="L125" s="789"/>
      <c r="M125" s="806"/>
      <c r="N125" s="806"/>
      <c r="O125" s="806"/>
      <c r="P125" s="806"/>
      <c r="Q125" s="806"/>
      <c r="R125" s="806"/>
      <c r="S125" s="792" t="str">
        <f>IF($E$19="класична",Класична!L113,IF($E$19="ануітет",Ануїтет!K114))</f>
        <v/>
      </c>
      <c r="T125" s="796" t="str">
        <f>IF($E$19="класична",Класична!M113,IF($E$19="ануітет",Ануїтет!L114))</f>
        <v/>
      </c>
      <c r="U125" s="806"/>
      <c r="V125" s="806"/>
      <c r="W125" s="797"/>
      <c r="X125" s="778"/>
      <c r="Y125" s="778"/>
      <c r="Z125" s="794"/>
      <c r="AA125" s="795"/>
    </row>
    <row r="126" spans="1:27" x14ac:dyDescent="0.35">
      <c r="A126" s="781">
        <v>87</v>
      </c>
      <c r="B126" s="782" t="str">
        <f>IF($E$19="класична",Класична!C114,IF('Розрах.заг.варт.'!$E$19="ануітет",Ануїтет!B115))</f>
        <v/>
      </c>
      <c r="C126" s="783" t="str">
        <f t="shared" si="16"/>
        <v/>
      </c>
      <c r="D126" s="784" t="str">
        <f t="shared" si="14"/>
        <v/>
      </c>
      <c r="E126" s="785" t="str">
        <f>IF($E$19="класична",Класична!F114,IF($E$19="ануітет",Ануїтет!E115))</f>
        <v/>
      </c>
      <c r="F126" s="786" t="str">
        <f t="shared" si="15"/>
        <v/>
      </c>
      <c r="G126" s="787" t="str">
        <f>IF($E$19="класична",Класична!G114,IF($E$19="ануітет",Ануїтет!F115))</f>
        <v/>
      </c>
      <c r="H126" s="788"/>
      <c r="I126" s="789" t="str">
        <f>IF(E126="","",IF($E$19="класична",Класична!H114,IF($E$19="ануітет",Ануїтет!G115)))</f>
        <v/>
      </c>
      <c r="J126" s="789"/>
      <c r="K126" s="789"/>
      <c r="L126" s="789"/>
      <c r="M126" s="799"/>
      <c r="N126" s="799"/>
      <c r="O126" s="799"/>
      <c r="P126" s="799"/>
      <c r="Q126" s="799"/>
      <c r="R126" s="799"/>
      <c r="S126" s="792" t="str">
        <f>IF($E$19="класична",Класична!L114,IF($E$19="ануітет",Ануїтет!K115))</f>
        <v/>
      </c>
      <c r="T126" s="796" t="str">
        <f>IF($E$19="класична",Класична!M114,IF($E$19="ануітет",Ануїтет!L115))</f>
        <v/>
      </c>
      <c r="U126" s="799"/>
      <c r="V126" s="799"/>
      <c r="W126" s="797"/>
      <c r="X126" s="778"/>
      <c r="Y126" s="778"/>
      <c r="Z126" s="794"/>
      <c r="AA126" s="795"/>
    </row>
    <row r="127" spans="1:27" x14ac:dyDescent="0.35">
      <c r="A127" s="781">
        <v>88</v>
      </c>
      <c r="B127" s="782" t="str">
        <f>IF($E$19="класична",Класична!C115,IF('Розрах.заг.варт.'!$E$19="ануітет",Ануїтет!B116))</f>
        <v/>
      </c>
      <c r="C127" s="783" t="str">
        <f t="shared" si="16"/>
        <v/>
      </c>
      <c r="D127" s="784" t="str">
        <f t="shared" si="14"/>
        <v/>
      </c>
      <c r="E127" s="785" t="str">
        <f>IF($E$19="класична",Класична!F115,IF($E$19="ануітет",Ануїтет!E116))</f>
        <v/>
      </c>
      <c r="F127" s="786" t="str">
        <f t="shared" si="15"/>
        <v/>
      </c>
      <c r="G127" s="787" t="str">
        <f>IF($E$19="класична",Класична!G115,IF($E$19="ануітет",Ануїтет!F116))</f>
        <v/>
      </c>
      <c r="H127" s="788"/>
      <c r="I127" s="789" t="str">
        <f>IF(E127="","",IF($E$19="класична",Класична!H115,IF($E$19="ануітет",Ануїтет!G116)))</f>
        <v/>
      </c>
      <c r="J127" s="789"/>
      <c r="K127" s="789"/>
      <c r="L127" s="789"/>
      <c r="M127" s="806"/>
      <c r="N127" s="806"/>
      <c r="O127" s="806"/>
      <c r="P127" s="806"/>
      <c r="Q127" s="806"/>
      <c r="R127" s="806"/>
      <c r="S127" s="792" t="str">
        <f>IF($E$19="класична",Класична!L115,IF($E$19="ануітет",Ануїтет!K116))</f>
        <v/>
      </c>
      <c r="T127" s="796" t="str">
        <f>IF($E$19="класична",Класична!M115,IF($E$19="ануітет",Ануїтет!L116))</f>
        <v/>
      </c>
      <c r="U127" s="806"/>
      <c r="V127" s="806"/>
      <c r="W127" s="797"/>
      <c r="X127" s="778"/>
      <c r="Y127" s="778"/>
      <c r="Z127" s="794"/>
      <c r="AA127" s="795"/>
    </row>
    <row r="128" spans="1:27" x14ac:dyDescent="0.35">
      <c r="A128" s="781">
        <v>89</v>
      </c>
      <c r="B128" s="782" t="str">
        <f>IF($E$19="класична",Класична!C116,IF('Розрах.заг.варт.'!$E$19="ануітет",Ануїтет!B117))</f>
        <v/>
      </c>
      <c r="C128" s="783" t="str">
        <f t="shared" si="16"/>
        <v/>
      </c>
      <c r="D128" s="784" t="str">
        <f t="shared" si="14"/>
        <v/>
      </c>
      <c r="E128" s="785" t="str">
        <f>IF($E$19="класична",Класична!F116,IF($E$19="ануітет",Ануїтет!E117))</f>
        <v/>
      </c>
      <c r="F128" s="786" t="str">
        <f t="shared" si="15"/>
        <v/>
      </c>
      <c r="G128" s="787" t="str">
        <f>IF($E$19="класична",Класична!G116,IF($E$19="ануітет",Ануїтет!F117))</f>
        <v/>
      </c>
      <c r="H128" s="788"/>
      <c r="I128" s="789" t="str">
        <f>IF(E128="","",IF($E$19="класична",Класична!H116,IF($E$19="ануітет",Ануїтет!G117)))</f>
        <v/>
      </c>
      <c r="J128" s="789"/>
      <c r="K128" s="789"/>
      <c r="L128" s="789"/>
      <c r="M128" s="806"/>
      <c r="N128" s="806"/>
      <c r="O128" s="806"/>
      <c r="P128" s="806"/>
      <c r="Q128" s="806"/>
      <c r="R128" s="806"/>
      <c r="S128" s="792" t="str">
        <f>IF($E$19="класична",Класична!L116,IF($E$19="ануітет",Ануїтет!K117))</f>
        <v/>
      </c>
      <c r="T128" s="796" t="str">
        <f>IF($E$19="класична",Класична!M116,IF($E$19="ануітет",Ануїтет!L117))</f>
        <v/>
      </c>
      <c r="U128" s="806"/>
      <c r="V128" s="806"/>
      <c r="W128" s="797"/>
      <c r="X128" s="778"/>
      <c r="Y128" s="778"/>
      <c r="Z128" s="794"/>
      <c r="AA128" s="795"/>
    </row>
    <row r="129" spans="1:27" x14ac:dyDescent="0.35">
      <c r="A129" s="781">
        <v>90</v>
      </c>
      <c r="B129" s="782" t="str">
        <f>IF($E$19="класична",Класична!C117,IF('Розрах.заг.варт.'!$E$19="ануітет",Ануїтет!B118))</f>
        <v/>
      </c>
      <c r="C129" s="783" t="str">
        <f t="shared" si="16"/>
        <v/>
      </c>
      <c r="D129" s="784" t="str">
        <f t="shared" si="14"/>
        <v/>
      </c>
      <c r="E129" s="785" t="str">
        <f>IF($E$19="класична",Класична!F117,IF($E$19="ануітет",Ануїтет!E118))</f>
        <v/>
      </c>
      <c r="F129" s="786" t="str">
        <f t="shared" si="15"/>
        <v/>
      </c>
      <c r="G129" s="787" t="str">
        <f>IF($E$19="класична",Класична!G117,IF($E$19="ануітет",Ануїтет!F118))</f>
        <v/>
      </c>
      <c r="H129" s="788"/>
      <c r="I129" s="789" t="str">
        <f>IF(E129="","",IF($E$19="класична",Класична!H117,IF($E$19="ануітет",Ануїтет!G118)))</f>
        <v/>
      </c>
      <c r="J129" s="789"/>
      <c r="K129" s="789"/>
      <c r="L129" s="789"/>
      <c r="M129" s="806"/>
      <c r="N129" s="806"/>
      <c r="O129" s="806"/>
      <c r="P129" s="806"/>
      <c r="Q129" s="806"/>
      <c r="R129" s="806"/>
      <c r="S129" s="792" t="str">
        <f>IF($E$19="класична",Класична!L117,IF($E$19="ануітет",Ануїтет!K118))</f>
        <v/>
      </c>
      <c r="T129" s="796" t="str">
        <f>IF($E$19="класична",Класична!M117,IF($E$19="ануітет",Ануїтет!L118))</f>
        <v/>
      </c>
      <c r="U129" s="806"/>
      <c r="V129" s="806"/>
      <c r="W129" s="797"/>
      <c r="X129" s="778"/>
      <c r="Y129" s="778"/>
      <c r="Z129" s="794"/>
      <c r="AA129" s="795"/>
    </row>
    <row r="130" spans="1:27" x14ac:dyDescent="0.35">
      <c r="A130" s="781">
        <v>91</v>
      </c>
      <c r="B130" s="782" t="str">
        <f>IF($E$19="класична",Класична!C118,IF('Розрах.заг.варт.'!$E$19="ануітет",Ануїтет!B119))</f>
        <v/>
      </c>
      <c r="C130" s="783" t="str">
        <f t="shared" si="16"/>
        <v/>
      </c>
      <c r="D130" s="784" t="str">
        <f t="shared" si="14"/>
        <v/>
      </c>
      <c r="E130" s="785" t="str">
        <f>IF($E$19="класична",Класична!F118,IF($E$19="ануітет",Ануїтет!E119))</f>
        <v/>
      </c>
      <c r="F130" s="786" t="str">
        <f t="shared" si="15"/>
        <v/>
      </c>
      <c r="G130" s="787" t="str">
        <f>IF($E$19="класична",Класична!G118,IF($E$19="ануітет",Ануїтет!F119))</f>
        <v/>
      </c>
      <c r="H130" s="788"/>
      <c r="I130" s="789" t="str">
        <f>IF(E130="","",IF($E$19="класична",Класична!H118,IF($E$19="ануітет",Ануїтет!G119)))</f>
        <v/>
      </c>
      <c r="J130" s="789"/>
      <c r="K130" s="789"/>
      <c r="L130" s="789"/>
      <c r="M130" s="806"/>
      <c r="N130" s="806"/>
      <c r="O130" s="806"/>
      <c r="P130" s="806"/>
      <c r="Q130" s="806"/>
      <c r="R130" s="806"/>
      <c r="S130" s="792" t="str">
        <f>IF($E$19="класична",Класична!L118,IF($E$19="ануітет",Ануїтет!K119))</f>
        <v/>
      </c>
      <c r="T130" s="796" t="str">
        <f>IF($E$19="класична",Класична!M118,IF($E$19="ануітет",Ануїтет!L119))</f>
        <v/>
      </c>
      <c r="U130" s="806"/>
      <c r="V130" s="806"/>
      <c r="W130" s="797"/>
      <c r="X130" s="778"/>
      <c r="Y130" s="778"/>
      <c r="Z130" s="794"/>
      <c r="AA130" s="795"/>
    </row>
    <row r="131" spans="1:27" x14ac:dyDescent="0.35">
      <c r="A131" s="781">
        <v>92</v>
      </c>
      <c r="B131" s="782" t="str">
        <f>IF($E$19="класична",Класична!C119,IF('Розрах.заг.варт.'!$E$19="ануітет",Ануїтет!B120))</f>
        <v/>
      </c>
      <c r="C131" s="783" t="str">
        <f t="shared" si="16"/>
        <v/>
      </c>
      <c r="D131" s="784" t="str">
        <f t="shared" si="14"/>
        <v/>
      </c>
      <c r="E131" s="785" t="str">
        <f>IF($E$19="класична",Класична!F119,IF($E$19="ануітет",Ануїтет!E120))</f>
        <v/>
      </c>
      <c r="F131" s="786" t="str">
        <f t="shared" si="15"/>
        <v/>
      </c>
      <c r="G131" s="787" t="str">
        <f>IF($E$19="класична",Класична!G119,IF($E$19="ануітет",Ануїтет!F120))</f>
        <v/>
      </c>
      <c r="H131" s="788"/>
      <c r="I131" s="789" t="str">
        <f>IF(E131="","",IF($E$19="класична",Класична!H119,IF($E$19="ануітет",Ануїтет!G120)))</f>
        <v/>
      </c>
      <c r="J131" s="789"/>
      <c r="K131" s="789"/>
      <c r="L131" s="789"/>
      <c r="M131" s="806"/>
      <c r="N131" s="806"/>
      <c r="O131" s="806"/>
      <c r="P131" s="806"/>
      <c r="Q131" s="806"/>
      <c r="R131" s="806"/>
      <c r="S131" s="792" t="str">
        <f>IF($E$19="класична",Класична!L119,IF($E$19="ануітет",Ануїтет!K120))</f>
        <v/>
      </c>
      <c r="T131" s="796" t="str">
        <f>IF($E$19="класична",Класична!M119,IF($E$19="ануітет",Ануїтет!L120))</f>
        <v/>
      </c>
      <c r="U131" s="806"/>
      <c r="V131" s="806"/>
      <c r="W131" s="797"/>
      <c r="X131" s="778"/>
      <c r="Y131" s="778"/>
      <c r="Z131" s="794"/>
      <c r="AA131" s="795"/>
    </row>
    <row r="132" spans="1:27" x14ac:dyDescent="0.35">
      <c r="A132" s="781">
        <v>93</v>
      </c>
      <c r="B132" s="782" t="str">
        <f>IF($E$19="класична",Класична!C120,IF('Розрах.заг.варт.'!$E$19="ануітет",Ануїтет!B121))</f>
        <v/>
      </c>
      <c r="C132" s="783" t="str">
        <f t="shared" si="16"/>
        <v/>
      </c>
      <c r="D132" s="784" t="str">
        <f t="shared" si="14"/>
        <v/>
      </c>
      <c r="E132" s="785" t="str">
        <f>IF($E$19="класична",Класична!F120,IF($E$19="ануітет",Ануїтет!E121))</f>
        <v/>
      </c>
      <c r="F132" s="786" t="str">
        <f t="shared" si="15"/>
        <v/>
      </c>
      <c r="G132" s="787" t="str">
        <f>IF($E$19="класична",Класична!G120,IF($E$19="ануітет",Ануїтет!F121))</f>
        <v/>
      </c>
      <c r="H132" s="788"/>
      <c r="I132" s="789" t="str">
        <f>IF(E132="","",IF($E$19="класична",Класична!H120,IF($E$19="ануітет",Ануїтет!G121)))</f>
        <v/>
      </c>
      <c r="J132" s="789"/>
      <c r="K132" s="789"/>
      <c r="L132" s="789"/>
      <c r="M132" s="806"/>
      <c r="N132" s="806"/>
      <c r="O132" s="806"/>
      <c r="P132" s="806"/>
      <c r="Q132" s="806"/>
      <c r="R132" s="806"/>
      <c r="S132" s="792" t="str">
        <f>IF($E$19="класична",Класична!L120,IF($E$19="ануітет",Ануїтет!K121))</f>
        <v/>
      </c>
      <c r="T132" s="796" t="str">
        <f>IF($E$19="класична",Класична!M120,IF($E$19="ануітет",Ануїтет!L121))</f>
        <v/>
      </c>
      <c r="U132" s="806"/>
      <c r="V132" s="806"/>
      <c r="W132" s="797"/>
      <c r="X132" s="778"/>
      <c r="Y132" s="778"/>
      <c r="Z132" s="794"/>
      <c r="AA132" s="795"/>
    </row>
    <row r="133" spans="1:27" x14ac:dyDescent="0.35">
      <c r="A133" s="781">
        <v>94</v>
      </c>
      <c r="B133" s="782" t="str">
        <f>IF($E$19="класична",Класична!C121,IF('Розрах.заг.варт.'!$E$19="ануітет",Ануїтет!B122))</f>
        <v/>
      </c>
      <c r="C133" s="783" t="str">
        <f t="shared" si="16"/>
        <v/>
      </c>
      <c r="D133" s="784" t="str">
        <f t="shared" si="14"/>
        <v/>
      </c>
      <c r="E133" s="785" t="str">
        <f>IF($E$19="класична",Класична!F121,IF($E$19="ануітет",Ануїтет!E122))</f>
        <v/>
      </c>
      <c r="F133" s="786" t="str">
        <f t="shared" si="15"/>
        <v/>
      </c>
      <c r="G133" s="787" t="str">
        <f>IF($E$19="класична",Класична!G121,IF($E$19="ануітет",Ануїтет!F122))</f>
        <v/>
      </c>
      <c r="H133" s="788"/>
      <c r="I133" s="789" t="str">
        <f>IF(E133="","",IF($E$19="класична",Класична!H121,IF($E$19="ануітет",Ануїтет!G122)))</f>
        <v/>
      </c>
      <c r="J133" s="789"/>
      <c r="K133" s="789"/>
      <c r="L133" s="789"/>
      <c r="M133" s="806"/>
      <c r="N133" s="806"/>
      <c r="O133" s="806"/>
      <c r="P133" s="806"/>
      <c r="Q133" s="806"/>
      <c r="R133" s="806"/>
      <c r="S133" s="792" t="str">
        <f>IF($E$19="класична",Класична!L121,IF($E$19="ануітет",Ануїтет!K122))</f>
        <v/>
      </c>
      <c r="T133" s="796" t="str">
        <f>IF($E$19="класична",Класична!M121,IF($E$19="ануітет",Ануїтет!L122))</f>
        <v/>
      </c>
      <c r="U133" s="806"/>
      <c r="V133" s="806"/>
      <c r="W133" s="797"/>
      <c r="X133" s="778"/>
      <c r="Y133" s="778"/>
      <c r="Z133" s="794"/>
      <c r="AA133" s="795"/>
    </row>
    <row r="134" spans="1:27" x14ac:dyDescent="0.35">
      <c r="A134" s="781">
        <v>95</v>
      </c>
      <c r="B134" s="782" t="str">
        <f>IF($E$19="класична",Класична!C122,IF('Розрах.заг.варт.'!$E$19="ануітет",Ануїтет!B123))</f>
        <v/>
      </c>
      <c r="C134" s="783" t="str">
        <f t="shared" si="16"/>
        <v/>
      </c>
      <c r="D134" s="784" t="str">
        <f t="shared" si="14"/>
        <v/>
      </c>
      <c r="E134" s="785" t="str">
        <f>IF($E$19="класична",Класична!F122,IF($E$19="ануітет",Ануїтет!E123))</f>
        <v/>
      </c>
      <c r="F134" s="786" t="str">
        <f t="shared" si="15"/>
        <v/>
      </c>
      <c r="G134" s="787" t="str">
        <f>IF($E$19="класична",Класична!G122,IF($E$19="ануітет",Ануїтет!F123))</f>
        <v/>
      </c>
      <c r="H134" s="788"/>
      <c r="I134" s="789" t="str">
        <f>IF(E134="","",IF($E$19="класична",Класична!H122,IF($E$19="ануітет",Ануїтет!G123)))</f>
        <v/>
      </c>
      <c r="J134" s="789"/>
      <c r="K134" s="789"/>
      <c r="L134" s="789"/>
      <c r="M134" s="806"/>
      <c r="N134" s="806"/>
      <c r="O134" s="806"/>
      <c r="P134" s="806"/>
      <c r="Q134" s="806"/>
      <c r="R134" s="806"/>
      <c r="S134" s="792" t="str">
        <f>IF($E$19="класична",Класична!L122,IF($E$19="ануітет",Ануїтет!K123))</f>
        <v/>
      </c>
      <c r="T134" s="796" t="str">
        <f>IF($E$19="класична",Класична!M122,IF($E$19="ануітет",Ануїтет!L123))</f>
        <v/>
      </c>
      <c r="U134" s="806"/>
      <c r="V134" s="806"/>
      <c r="W134" s="797"/>
      <c r="X134" s="778"/>
      <c r="Y134" s="778"/>
      <c r="Z134" s="794"/>
      <c r="AA134" s="795"/>
    </row>
    <row r="135" spans="1:27" x14ac:dyDescent="0.35">
      <c r="A135" s="781">
        <v>96</v>
      </c>
      <c r="B135" s="782" t="str">
        <f>IF($E$19="класична",Класична!C123,IF('Розрах.заг.варт.'!$E$19="ануітет",Ануїтет!B124))</f>
        <v/>
      </c>
      <c r="C135" s="783" t="str">
        <f t="shared" si="16"/>
        <v/>
      </c>
      <c r="D135" s="784" t="str">
        <f t="shared" si="14"/>
        <v/>
      </c>
      <c r="E135" s="785" t="str">
        <f>IF($E$19="класична",Класична!F123,IF($E$19="ануітет",Ануїтет!E124))</f>
        <v/>
      </c>
      <c r="F135" s="774" t="str">
        <f t="shared" si="15"/>
        <v/>
      </c>
      <c r="G135" s="787" t="str">
        <f>IF($E$19="класична",Класична!G123,IF($E$19="ануітет",Ануїтет!F124))</f>
        <v/>
      </c>
      <c r="H135" s="788"/>
      <c r="I135" s="789" t="str">
        <f>IF(E135="","",IF($E$19="класична",Класична!H123,IF($E$19="ануітет",Ануїтет!G124)))</f>
        <v/>
      </c>
      <c r="J135" s="789"/>
      <c r="K135" s="789"/>
      <c r="L135" s="789"/>
      <c r="M135" s="806"/>
      <c r="N135" s="806"/>
      <c r="O135" s="806"/>
      <c r="P135" s="806"/>
      <c r="Q135" s="806"/>
      <c r="R135" s="806"/>
      <c r="S135" s="775" t="str">
        <f>IF($E$19="класична",Класична!L123,IF($E$19="ануітет",Ануїтет!K124))</f>
        <v/>
      </c>
      <c r="T135" s="775" t="str">
        <f>IF($E$19="класична",Класична!M123,IF($E$19="ануітет",Ануїтет!L124))</f>
        <v/>
      </c>
      <c r="U135" s="806"/>
      <c r="V135" s="806"/>
      <c r="W135" s="797"/>
      <c r="X135" s="778"/>
      <c r="Y135" s="778"/>
      <c r="Z135" s="794"/>
      <c r="AA135" s="795"/>
    </row>
    <row r="136" spans="1:27" x14ac:dyDescent="0.35">
      <c r="A136" s="781">
        <v>97</v>
      </c>
      <c r="B136" s="782" t="str">
        <f>IF($E$19="класична",Класична!C124,IF('Розрах.заг.варт.'!$E$19="ануітет",Ануїтет!B125))</f>
        <v/>
      </c>
      <c r="C136" s="783" t="str">
        <f t="shared" si="16"/>
        <v/>
      </c>
      <c r="D136" s="784" t="str">
        <f t="shared" si="14"/>
        <v/>
      </c>
      <c r="E136" s="785" t="str">
        <f>IF($E$19="класична",Класична!F124,IF($E$19="ануітет",Ануїтет!E125))</f>
        <v/>
      </c>
      <c r="F136" s="786" t="str">
        <f t="shared" si="15"/>
        <v/>
      </c>
      <c r="G136" s="787" t="str">
        <f>IF($E$19="класична",Класична!G124,IF($E$19="ануітет",Ануїтет!F125))</f>
        <v/>
      </c>
      <c r="H136" s="788"/>
      <c r="I136" s="789" t="str">
        <f>IF(E136="","",IF($E$19="класична",Класична!H124,IF($E$19="ануітет",Ануїтет!G125)))</f>
        <v/>
      </c>
      <c r="J136" s="789"/>
      <c r="K136" s="789"/>
      <c r="L136" s="789"/>
      <c r="M136" s="806"/>
      <c r="N136" s="806"/>
      <c r="O136" s="806"/>
      <c r="P136" s="806"/>
      <c r="Q136" s="806"/>
      <c r="R136" s="806"/>
      <c r="S136" s="792" t="str">
        <f>IF($E$19="класична",Класична!L124,IF($E$19="ануітет",Ануїтет!K125))</f>
        <v/>
      </c>
      <c r="T136" s="796" t="str">
        <f>IF($E$19="класична",Класична!M124,IF($E$19="ануітет",Ануїтет!L125))</f>
        <v/>
      </c>
      <c r="U136" s="806"/>
      <c r="V136" s="806"/>
      <c r="W136" s="797"/>
      <c r="X136" s="778"/>
      <c r="Y136" s="778"/>
      <c r="Z136" s="794"/>
      <c r="AA136" s="795"/>
    </row>
    <row r="137" spans="1:27" x14ac:dyDescent="0.35">
      <c r="A137" s="781">
        <v>98</v>
      </c>
      <c r="B137" s="782" t="str">
        <f>IF($E$19="класична",Класична!C125,IF('Розрах.заг.варт.'!$E$19="ануітет",Ануїтет!B126))</f>
        <v/>
      </c>
      <c r="C137" s="783" t="str">
        <f t="shared" si="16"/>
        <v/>
      </c>
      <c r="D137" s="784" t="str">
        <f t="shared" si="14"/>
        <v/>
      </c>
      <c r="E137" s="785" t="str">
        <f>IF($E$19="класична",Класична!F125,IF($E$19="ануітет",Ануїтет!E126))</f>
        <v/>
      </c>
      <c r="F137" s="786" t="str">
        <f t="shared" si="15"/>
        <v/>
      </c>
      <c r="G137" s="787" t="str">
        <f>IF($E$19="класична",Класична!G125,IF($E$19="ануітет",Ануїтет!F126))</f>
        <v/>
      </c>
      <c r="H137" s="788"/>
      <c r="I137" s="789" t="str">
        <f>IF(E137="","",IF($E$19="класична",Класична!H125,IF($E$19="ануітет",Ануїтет!G126)))</f>
        <v/>
      </c>
      <c r="J137" s="789"/>
      <c r="K137" s="789"/>
      <c r="L137" s="789"/>
      <c r="M137" s="806"/>
      <c r="N137" s="806"/>
      <c r="O137" s="806"/>
      <c r="P137" s="806"/>
      <c r="Q137" s="806"/>
      <c r="R137" s="806"/>
      <c r="S137" s="792" t="str">
        <f>IF($E$19="класична",Класична!L125,IF($E$19="ануітет",Ануїтет!K126))</f>
        <v/>
      </c>
      <c r="T137" s="796" t="str">
        <f>IF($E$19="класична",Класична!M125,IF($E$19="ануітет",Ануїтет!L126))</f>
        <v/>
      </c>
      <c r="U137" s="806"/>
      <c r="V137" s="806"/>
      <c r="W137" s="797"/>
      <c r="X137" s="778"/>
      <c r="Y137" s="778"/>
      <c r="Z137" s="794"/>
      <c r="AA137" s="795"/>
    </row>
    <row r="138" spans="1:27" x14ac:dyDescent="0.35">
      <c r="A138" s="781">
        <v>99</v>
      </c>
      <c r="B138" s="782" t="str">
        <f>IF($E$19="класична",Класична!C126,IF('Розрах.заг.варт.'!$E$19="ануітет",Ануїтет!B127))</f>
        <v/>
      </c>
      <c r="C138" s="783" t="str">
        <f t="shared" si="16"/>
        <v/>
      </c>
      <c r="D138" s="784" t="str">
        <f t="shared" si="14"/>
        <v/>
      </c>
      <c r="E138" s="785" t="str">
        <f>IF($E$19="класична",Класична!F126,IF($E$19="ануітет",Ануїтет!E127))</f>
        <v/>
      </c>
      <c r="F138" s="786" t="str">
        <f t="shared" si="15"/>
        <v/>
      </c>
      <c r="G138" s="787" t="str">
        <f>IF($E$19="класична",Класична!G126,IF($E$19="ануітет",Ануїтет!F127))</f>
        <v/>
      </c>
      <c r="H138" s="788"/>
      <c r="I138" s="789" t="str">
        <f>IF(E138="","",IF($E$19="класична",Класична!H126,IF($E$19="ануітет",Ануїтет!G127)))</f>
        <v/>
      </c>
      <c r="J138" s="789"/>
      <c r="K138" s="789"/>
      <c r="L138" s="789"/>
      <c r="M138" s="806"/>
      <c r="N138" s="806"/>
      <c r="O138" s="806"/>
      <c r="P138" s="806"/>
      <c r="Q138" s="806"/>
      <c r="R138" s="806"/>
      <c r="S138" s="792" t="str">
        <f>IF($E$19="класична",Класична!L126,IF($E$19="ануітет",Ануїтет!K127))</f>
        <v/>
      </c>
      <c r="T138" s="796" t="str">
        <f>IF($E$19="класична",Класична!M126,IF($E$19="ануітет",Ануїтет!L127))</f>
        <v/>
      </c>
      <c r="U138" s="806"/>
      <c r="V138" s="806"/>
      <c r="W138" s="797"/>
      <c r="X138" s="778"/>
      <c r="Y138" s="778"/>
      <c r="Z138" s="794"/>
      <c r="AA138" s="795"/>
    </row>
    <row r="139" spans="1:27" x14ac:dyDescent="0.35">
      <c r="A139" s="781">
        <v>100</v>
      </c>
      <c r="B139" s="782" t="str">
        <f>IF($E$19="класична",Класична!C127,IF('Розрах.заг.варт.'!$E$19="ануітет",Ануїтет!B128))</f>
        <v/>
      </c>
      <c r="C139" s="783" t="str">
        <f t="shared" si="16"/>
        <v/>
      </c>
      <c r="D139" s="784" t="str">
        <f t="shared" si="14"/>
        <v/>
      </c>
      <c r="E139" s="785" t="str">
        <f>IF($E$19="класична",Класична!F127,IF($E$19="ануітет",Ануїтет!E128))</f>
        <v/>
      </c>
      <c r="F139" s="786" t="str">
        <f t="shared" si="15"/>
        <v/>
      </c>
      <c r="G139" s="787" t="str">
        <f>IF($E$19="класична",Класична!G127,IF($E$19="ануітет",Ануїтет!F128))</f>
        <v/>
      </c>
      <c r="H139" s="788"/>
      <c r="I139" s="789" t="str">
        <f>IF(E139="","",IF($E$19="класична",Класична!H127,IF($E$19="ануітет",Ануїтет!G128)))</f>
        <v/>
      </c>
      <c r="J139" s="789"/>
      <c r="K139" s="789"/>
      <c r="L139" s="789"/>
      <c r="M139" s="806"/>
      <c r="N139" s="806"/>
      <c r="O139" s="806"/>
      <c r="P139" s="806"/>
      <c r="Q139" s="806"/>
      <c r="R139" s="806"/>
      <c r="S139" s="792" t="str">
        <f>IF($E$19="класична",Класична!L127,IF($E$19="ануітет",Ануїтет!K128))</f>
        <v/>
      </c>
      <c r="T139" s="796" t="str">
        <f>IF($E$19="класична",Класична!M127,IF($E$19="ануітет",Ануїтет!L128))</f>
        <v/>
      </c>
      <c r="U139" s="806"/>
      <c r="V139" s="806"/>
      <c r="W139" s="797"/>
      <c r="X139" s="778"/>
      <c r="Y139" s="778"/>
      <c r="Z139" s="794"/>
      <c r="AA139" s="795"/>
    </row>
    <row r="140" spans="1:27" x14ac:dyDescent="0.35">
      <c r="A140" s="781">
        <v>101</v>
      </c>
      <c r="B140" s="782" t="str">
        <f>IF($E$19="класична",Класична!C128,IF('Розрах.заг.варт.'!$E$19="ануітет",Ануїтет!B129))</f>
        <v/>
      </c>
      <c r="C140" s="783" t="str">
        <f t="shared" si="16"/>
        <v/>
      </c>
      <c r="D140" s="784" t="str">
        <f t="shared" si="14"/>
        <v/>
      </c>
      <c r="E140" s="785" t="str">
        <f>IF($E$19="класична",Класична!F128,IF($E$19="ануітет",Ануїтет!E129))</f>
        <v/>
      </c>
      <c r="F140" s="786" t="str">
        <f t="shared" si="15"/>
        <v/>
      </c>
      <c r="G140" s="787" t="str">
        <f>IF($E$19="класична",Класична!G128,IF($E$19="ануітет",Ануїтет!F129))</f>
        <v/>
      </c>
      <c r="H140" s="788"/>
      <c r="I140" s="789" t="str">
        <f>IF(E140="","",IF($E$19="класична",Класична!H128,IF($E$19="ануітет",Ануїтет!G129)))</f>
        <v/>
      </c>
      <c r="J140" s="789"/>
      <c r="K140" s="789"/>
      <c r="L140" s="789"/>
      <c r="M140" s="806"/>
      <c r="N140" s="806"/>
      <c r="O140" s="806"/>
      <c r="P140" s="806"/>
      <c r="Q140" s="806"/>
      <c r="R140" s="806"/>
      <c r="S140" s="792" t="str">
        <f>IF($E$19="класична",Класична!L128,IF($E$19="ануітет",Ануїтет!K129))</f>
        <v/>
      </c>
      <c r="T140" s="796" t="str">
        <f>IF($E$19="класична",Класична!M128,IF($E$19="ануітет",Ануїтет!L129))</f>
        <v/>
      </c>
      <c r="U140" s="806"/>
      <c r="V140" s="806"/>
      <c r="W140" s="797"/>
      <c r="X140" s="778"/>
      <c r="Y140" s="778"/>
      <c r="Z140" s="794"/>
      <c r="AA140" s="795"/>
    </row>
    <row r="141" spans="1:27" x14ac:dyDescent="0.35">
      <c r="A141" s="781">
        <v>102</v>
      </c>
      <c r="B141" s="782" t="str">
        <f>IF($E$19="класична",Класична!C129,IF('Розрах.заг.варт.'!$E$19="ануітет",Ануїтет!B130))</f>
        <v/>
      </c>
      <c r="C141" s="783" t="str">
        <f t="shared" si="16"/>
        <v/>
      </c>
      <c r="D141" s="784" t="str">
        <f t="shared" si="14"/>
        <v/>
      </c>
      <c r="E141" s="785" t="str">
        <f>IF($E$19="класична",Класична!F129,IF($E$19="ануітет",Ануїтет!E130))</f>
        <v/>
      </c>
      <c r="F141" s="786" t="str">
        <f t="shared" si="15"/>
        <v/>
      </c>
      <c r="G141" s="787" t="str">
        <f>IF($E$19="класична",Класична!G129,IF($E$19="ануітет",Ануїтет!F130))</f>
        <v/>
      </c>
      <c r="H141" s="788"/>
      <c r="I141" s="789" t="str">
        <f>IF(E141="","",IF($E$19="класична",Класична!H129,IF($E$19="ануітет",Ануїтет!G130)))</f>
        <v/>
      </c>
      <c r="J141" s="789"/>
      <c r="K141" s="789"/>
      <c r="L141" s="789"/>
      <c r="M141" s="806"/>
      <c r="N141" s="806"/>
      <c r="O141" s="806"/>
      <c r="P141" s="806"/>
      <c r="Q141" s="806"/>
      <c r="R141" s="806"/>
      <c r="S141" s="792" t="str">
        <f>IF($E$19="класична",Класична!L129,IF($E$19="ануітет",Ануїтет!K130))</f>
        <v/>
      </c>
      <c r="T141" s="796" t="str">
        <f>IF($E$19="класична",Класична!M129,IF($E$19="ануітет",Ануїтет!L130))</f>
        <v/>
      </c>
      <c r="U141" s="806"/>
      <c r="V141" s="806"/>
      <c r="W141" s="797"/>
      <c r="X141" s="778"/>
      <c r="Y141" s="778"/>
      <c r="Z141" s="794"/>
      <c r="AA141" s="795"/>
    </row>
    <row r="142" spans="1:27" x14ac:dyDescent="0.35">
      <c r="A142" s="781">
        <v>103</v>
      </c>
      <c r="B142" s="782" t="str">
        <f>IF($E$19="класична",Класична!C130,IF('Розрах.заг.варт.'!$E$19="ануітет",Ануїтет!B131))</f>
        <v/>
      </c>
      <c r="C142" s="783" t="str">
        <f t="shared" si="16"/>
        <v/>
      </c>
      <c r="D142" s="784" t="str">
        <f t="shared" si="14"/>
        <v/>
      </c>
      <c r="E142" s="785" t="str">
        <f>IF($E$19="класична",Класична!F130,IF($E$19="ануітет",Ануїтет!E131))</f>
        <v/>
      </c>
      <c r="F142" s="786" t="str">
        <f t="shared" si="15"/>
        <v/>
      </c>
      <c r="G142" s="787" t="str">
        <f>IF($E$19="класична",Класична!G130,IF($E$19="ануітет",Ануїтет!F131))</f>
        <v/>
      </c>
      <c r="H142" s="788"/>
      <c r="I142" s="789" t="str">
        <f>IF(E142="","",IF($E$19="класична",Класична!H130,IF($E$19="ануітет",Ануїтет!G131)))</f>
        <v/>
      </c>
      <c r="J142" s="789"/>
      <c r="K142" s="789"/>
      <c r="L142" s="789"/>
      <c r="M142" s="806"/>
      <c r="N142" s="806"/>
      <c r="O142" s="806"/>
      <c r="P142" s="806"/>
      <c r="Q142" s="806"/>
      <c r="R142" s="806"/>
      <c r="S142" s="792" t="str">
        <f>IF($E$19="класична",Класична!L130,IF($E$19="ануітет",Ануїтет!K131))</f>
        <v/>
      </c>
      <c r="T142" s="796" t="str">
        <f>IF($E$19="класична",Класична!M130,IF($E$19="ануітет",Ануїтет!L131))</f>
        <v/>
      </c>
      <c r="U142" s="806"/>
      <c r="V142" s="806"/>
      <c r="W142" s="797"/>
      <c r="X142" s="778"/>
      <c r="Y142" s="778"/>
      <c r="Z142" s="794"/>
      <c r="AA142" s="795"/>
    </row>
    <row r="143" spans="1:27" x14ac:dyDescent="0.35">
      <c r="A143" s="781">
        <v>104</v>
      </c>
      <c r="B143" s="782" t="str">
        <f>IF($E$19="класична",Класична!C131,IF('Розрах.заг.варт.'!$E$19="ануітет",Ануїтет!B132))</f>
        <v/>
      </c>
      <c r="C143" s="783" t="str">
        <f t="shared" si="16"/>
        <v/>
      </c>
      <c r="D143" s="784" t="str">
        <f t="shared" si="14"/>
        <v/>
      </c>
      <c r="E143" s="785" t="str">
        <f>IF($E$19="класична",Класична!F131,IF($E$19="ануітет",Ануїтет!E132))</f>
        <v/>
      </c>
      <c r="F143" s="786" t="str">
        <f t="shared" si="15"/>
        <v/>
      </c>
      <c r="G143" s="787" t="str">
        <f>IF($E$19="класична",Класична!G131,IF($E$19="ануітет",Ануїтет!F132))</f>
        <v/>
      </c>
      <c r="H143" s="788"/>
      <c r="I143" s="789" t="str">
        <f>IF(E143="","",IF($E$19="класична",Класична!H131,IF($E$19="ануітет",Ануїтет!G132)))</f>
        <v/>
      </c>
      <c r="J143" s="789"/>
      <c r="K143" s="789"/>
      <c r="L143" s="789"/>
      <c r="M143" s="806"/>
      <c r="N143" s="806"/>
      <c r="O143" s="806"/>
      <c r="P143" s="806"/>
      <c r="Q143" s="806"/>
      <c r="R143" s="806"/>
      <c r="S143" s="792" t="str">
        <f>IF($E$19="класична",Класична!L131,IF($E$19="ануітет",Ануїтет!K132))</f>
        <v/>
      </c>
      <c r="T143" s="796" t="str">
        <f>IF($E$19="класична",Класична!M131,IF($E$19="ануітет",Ануїтет!L132))</f>
        <v/>
      </c>
      <c r="U143" s="806"/>
      <c r="V143" s="806"/>
      <c r="W143" s="797"/>
      <c r="X143" s="778"/>
      <c r="Y143" s="778"/>
      <c r="Z143" s="794"/>
      <c r="AA143" s="795"/>
    </row>
    <row r="144" spans="1:27" x14ac:dyDescent="0.35">
      <c r="A144" s="781">
        <v>105</v>
      </c>
      <c r="B144" s="782" t="str">
        <f>IF($E$19="класична",Класична!C132,IF('Розрах.заг.варт.'!$E$19="ануітет",Ануїтет!B133))</f>
        <v/>
      </c>
      <c r="C144" s="783" t="str">
        <f t="shared" si="16"/>
        <v/>
      </c>
      <c r="D144" s="784" t="str">
        <f t="shared" si="14"/>
        <v/>
      </c>
      <c r="E144" s="785" t="str">
        <f>IF($E$19="класична",Класична!F132,IF($E$19="ануітет",Ануїтет!E133))</f>
        <v/>
      </c>
      <c r="F144" s="786" t="str">
        <f t="shared" si="15"/>
        <v/>
      </c>
      <c r="G144" s="787" t="str">
        <f>IF($E$19="класична",Класична!G132,IF($E$19="ануітет",Ануїтет!F133))</f>
        <v/>
      </c>
      <c r="H144" s="788"/>
      <c r="I144" s="789" t="str">
        <f>IF(E144="","",IF($E$19="класична",Класична!H132,IF($E$19="ануітет",Ануїтет!G133)))</f>
        <v/>
      </c>
      <c r="J144" s="789"/>
      <c r="K144" s="789"/>
      <c r="L144" s="789"/>
      <c r="M144" s="806"/>
      <c r="N144" s="806"/>
      <c r="O144" s="806"/>
      <c r="P144" s="806"/>
      <c r="Q144" s="806"/>
      <c r="R144" s="806"/>
      <c r="S144" s="792" t="str">
        <f>IF($E$19="класична",Класична!L132,IF($E$19="ануітет",Ануїтет!K133))</f>
        <v/>
      </c>
      <c r="T144" s="796" t="str">
        <f>IF($E$19="класична",Класична!M132,IF($E$19="ануітет",Ануїтет!L133))</f>
        <v/>
      </c>
      <c r="U144" s="806"/>
      <c r="V144" s="806"/>
      <c r="W144" s="797"/>
      <c r="X144" s="778"/>
      <c r="Y144" s="778"/>
      <c r="Z144" s="794"/>
      <c r="AA144" s="795"/>
    </row>
    <row r="145" spans="1:27" x14ac:dyDescent="0.35">
      <c r="A145" s="781">
        <v>106</v>
      </c>
      <c r="B145" s="782" t="str">
        <f>IF($E$19="класична",Класична!C133,IF('Розрах.заг.варт.'!$E$19="ануітет",Ануїтет!B134))</f>
        <v/>
      </c>
      <c r="C145" s="783" t="str">
        <f t="shared" si="16"/>
        <v/>
      </c>
      <c r="D145" s="784" t="str">
        <f t="shared" si="14"/>
        <v/>
      </c>
      <c r="E145" s="785" t="str">
        <f>IF($E$19="класична",Класична!F133,IF($E$19="ануітет",Ануїтет!E134))</f>
        <v/>
      </c>
      <c r="F145" s="786" t="str">
        <f t="shared" si="15"/>
        <v/>
      </c>
      <c r="G145" s="787" t="str">
        <f>IF($E$19="класична",Класична!G133,IF($E$19="ануітет",Ануїтет!F134))</f>
        <v/>
      </c>
      <c r="H145" s="788"/>
      <c r="I145" s="789" t="str">
        <f>IF(E145="","",IF($E$19="класична",Класична!H133,IF($E$19="ануітет",Ануїтет!G134)))</f>
        <v/>
      </c>
      <c r="J145" s="789"/>
      <c r="K145" s="789"/>
      <c r="L145" s="789"/>
      <c r="M145" s="806"/>
      <c r="N145" s="806"/>
      <c r="O145" s="806"/>
      <c r="P145" s="806"/>
      <c r="Q145" s="806"/>
      <c r="R145" s="806"/>
      <c r="S145" s="792" t="str">
        <f>IF($E$19="класична",Класична!L133,IF($E$19="ануітет",Ануїтет!K134))</f>
        <v/>
      </c>
      <c r="T145" s="796" t="str">
        <f>IF($E$19="класична",Класична!M133,IF($E$19="ануітет",Ануїтет!L134))</f>
        <v/>
      </c>
      <c r="U145" s="806"/>
      <c r="V145" s="806"/>
      <c r="W145" s="797"/>
      <c r="X145" s="778"/>
      <c r="Y145" s="778"/>
      <c r="Z145" s="794"/>
      <c r="AA145" s="795"/>
    </row>
    <row r="146" spans="1:27" x14ac:dyDescent="0.35">
      <c r="A146" s="781">
        <v>107</v>
      </c>
      <c r="B146" s="782" t="str">
        <f>IF($E$19="класична",Класична!C134,IF('Розрах.заг.варт.'!$E$19="ануітет",Ануїтет!B135))</f>
        <v/>
      </c>
      <c r="C146" s="783" t="str">
        <f t="shared" si="16"/>
        <v/>
      </c>
      <c r="D146" s="784" t="str">
        <f t="shared" si="14"/>
        <v/>
      </c>
      <c r="E146" s="785" t="str">
        <f>IF($E$19="класична",Класична!F134,IF($E$19="ануітет",Ануїтет!E135))</f>
        <v/>
      </c>
      <c r="F146" s="786" t="str">
        <f t="shared" si="15"/>
        <v/>
      </c>
      <c r="G146" s="787" t="str">
        <f>IF($E$19="класична",Класична!G134,IF($E$19="ануітет",Ануїтет!F135))</f>
        <v/>
      </c>
      <c r="H146" s="788"/>
      <c r="I146" s="789" t="str">
        <f>IF(E146="","",IF($E$19="класична",Класична!H134,IF($E$19="ануітет",Ануїтет!G135)))</f>
        <v/>
      </c>
      <c r="J146" s="789"/>
      <c r="K146" s="789"/>
      <c r="L146" s="789"/>
      <c r="M146" s="806"/>
      <c r="N146" s="806"/>
      <c r="O146" s="806"/>
      <c r="P146" s="806"/>
      <c r="Q146" s="806"/>
      <c r="R146" s="806"/>
      <c r="S146" s="792" t="str">
        <f>IF($E$19="класична",Класична!L134,IF($E$19="ануітет",Ануїтет!K135))</f>
        <v/>
      </c>
      <c r="T146" s="796" t="str">
        <f>IF($E$19="класична",Класична!M134,IF($E$19="ануітет",Ануїтет!L135))</f>
        <v/>
      </c>
      <c r="U146" s="806"/>
      <c r="V146" s="806"/>
      <c r="W146" s="797"/>
      <c r="X146" s="778"/>
      <c r="Y146" s="778"/>
      <c r="Z146" s="794"/>
      <c r="AA146" s="795"/>
    </row>
    <row r="147" spans="1:27" x14ac:dyDescent="0.35">
      <c r="A147" s="781">
        <v>108</v>
      </c>
      <c r="B147" s="782" t="str">
        <f>IF($E$19="класична",Класична!C135,IF('Розрах.заг.варт.'!$E$19="ануітет",Ануїтет!B136))</f>
        <v/>
      </c>
      <c r="C147" s="783" t="str">
        <f t="shared" si="16"/>
        <v/>
      </c>
      <c r="D147" s="784" t="str">
        <f t="shared" si="14"/>
        <v/>
      </c>
      <c r="E147" s="785" t="str">
        <f>IF($E$19="класична",Класична!F135,IF($E$19="ануітет",Ануїтет!E136))</f>
        <v/>
      </c>
      <c r="F147" s="774" t="str">
        <f t="shared" si="15"/>
        <v/>
      </c>
      <c r="G147" s="787" t="str">
        <f>IF($E$19="класична",Класична!G135,IF($E$19="ануітет",Ануїтет!F136))</f>
        <v/>
      </c>
      <c r="H147" s="788"/>
      <c r="I147" s="789" t="str">
        <f>IF(E147="","",IF($E$19="класична",Класична!H135,IF($E$19="ануітет",Ануїтет!G136)))</f>
        <v/>
      </c>
      <c r="J147" s="789"/>
      <c r="K147" s="789"/>
      <c r="L147" s="789"/>
      <c r="M147" s="806"/>
      <c r="N147" s="806"/>
      <c r="O147" s="806"/>
      <c r="P147" s="806"/>
      <c r="Q147" s="806"/>
      <c r="R147" s="806"/>
      <c r="S147" s="775" t="str">
        <f>IF($E$19="класична",Класична!L135,IF($E$19="ануітет",Ануїтет!K136))</f>
        <v/>
      </c>
      <c r="T147" s="775" t="str">
        <f>IF($E$19="класична",Класична!M135,IF($E$19="ануітет",Ануїтет!L136))</f>
        <v/>
      </c>
      <c r="U147" s="806"/>
      <c r="V147" s="806"/>
      <c r="W147" s="797"/>
      <c r="X147" s="778"/>
      <c r="Y147" s="778"/>
      <c r="Z147" s="794"/>
      <c r="AA147" s="795"/>
    </row>
    <row r="148" spans="1:27" x14ac:dyDescent="0.35">
      <c r="A148" s="781">
        <v>109</v>
      </c>
      <c r="B148" s="782" t="str">
        <f>IF($E$19="класична",Класична!C136,IF('Розрах.заг.варт.'!$E$19="ануітет",Ануїтет!B137))</f>
        <v/>
      </c>
      <c r="C148" s="783" t="str">
        <f t="shared" si="16"/>
        <v/>
      </c>
      <c r="D148" s="784" t="str">
        <f t="shared" si="14"/>
        <v/>
      </c>
      <c r="E148" s="785" t="str">
        <f>IF($E$19="класична",Класична!F136,IF($E$19="ануітет",Ануїтет!E137))</f>
        <v/>
      </c>
      <c r="F148" s="786" t="str">
        <f t="shared" si="15"/>
        <v/>
      </c>
      <c r="G148" s="787" t="str">
        <f>IF($E$19="класична",Класична!G136,IF($E$19="ануітет",Ануїтет!F137))</f>
        <v/>
      </c>
      <c r="H148" s="788"/>
      <c r="I148" s="789" t="str">
        <f>IF(E148="","",IF($E$19="класична",Класична!H136,IF($E$19="ануітет",Ануїтет!G137)))</f>
        <v/>
      </c>
      <c r="J148" s="789"/>
      <c r="K148" s="789"/>
      <c r="L148" s="789"/>
      <c r="M148" s="806"/>
      <c r="N148" s="806"/>
      <c r="O148" s="806"/>
      <c r="P148" s="806"/>
      <c r="Q148" s="806"/>
      <c r="R148" s="806"/>
      <c r="S148" s="792" t="str">
        <f>IF($E$19="класична",Класична!L136,IF($E$19="ануітет",Ануїтет!K137))</f>
        <v/>
      </c>
      <c r="T148" s="796" t="str">
        <f>IF($E$19="класична",Класична!M136,IF($E$19="ануітет",Ануїтет!L137))</f>
        <v/>
      </c>
      <c r="U148" s="806"/>
      <c r="V148" s="806"/>
      <c r="W148" s="797"/>
      <c r="X148" s="778"/>
      <c r="Y148" s="778"/>
      <c r="Z148" s="794"/>
      <c r="AA148" s="795"/>
    </row>
    <row r="149" spans="1:27" x14ac:dyDescent="0.35">
      <c r="A149" s="781">
        <v>110</v>
      </c>
      <c r="B149" s="782" t="str">
        <f>IF($E$19="класична",Класична!C137,IF('Розрах.заг.варт.'!$E$19="ануітет",Ануїтет!B138))</f>
        <v/>
      </c>
      <c r="C149" s="783" t="str">
        <f t="shared" si="16"/>
        <v/>
      </c>
      <c r="D149" s="784" t="str">
        <f t="shared" si="14"/>
        <v/>
      </c>
      <c r="E149" s="785" t="str">
        <f>IF($E$19="класична",Класична!F137,IF($E$19="ануітет",Ануїтет!E138))</f>
        <v/>
      </c>
      <c r="F149" s="786" t="str">
        <f t="shared" si="15"/>
        <v/>
      </c>
      <c r="G149" s="787" t="str">
        <f>IF($E$19="класична",Класична!G137,IF($E$19="ануітет",Ануїтет!F138))</f>
        <v/>
      </c>
      <c r="H149" s="788"/>
      <c r="I149" s="789" t="str">
        <f>IF(E149="","",IF($E$19="класична",Класична!H137,IF($E$19="ануітет",Ануїтет!G138)))</f>
        <v/>
      </c>
      <c r="J149" s="789"/>
      <c r="K149" s="789"/>
      <c r="L149" s="789"/>
      <c r="M149" s="806"/>
      <c r="N149" s="806"/>
      <c r="O149" s="806"/>
      <c r="P149" s="806"/>
      <c r="Q149" s="806"/>
      <c r="R149" s="806"/>
      <c r="S149" s="792" t="str">
        <f>IF($E$19="класична",Класична!L137,IF($E$19="ануітет",Ануїтет!K138))</f>
        <v/>
      </c>
      <c r="T149" s="796" t="str">
        <f>IF($E$19="класична",Класична!M137,IF($E$19="ануітет",Ануїтет!L138))</f>
        <v/>
      </c>
      <c r="U149" s="806"/>
      <c r="V149" s="806"/>
      <c r="W149" s="797"/>
      <c r="X149" s="778"/>
      <c r="Y149" s="778"/>
      <c r="Z149" s="794"/>
      <c r="AA149" s="795"/>
    </row>
    <row r="150" spans="1:27" x14ac:dyDescent="0.35">
      <c r="A150" s="781">
        <v>111</v>
      </c>
      <c r="B150" s="782" t="str">
        <f>IF($E$19="класична",Класична!C138,IF('Розрах.заг.варт.'!$E$19="ануітет",Ануїтет!B139))</f>
        <v/>
      </c>
      <c r="C150" s="783" t="str">
        <f t="shared" si="16"/>
        <v/>
      </c>
      <c r="D150" s="784" t="str">
        <f t="shared" si="14"/>
        <v/>
      </c>
      <c r="E150" s="785" t="str">
        <f>IF($E$19="класична",Класична!F138,IF($E$19="ануітет",Ануїтет!E139))</f>
        <v/>
      </c>
      <c r="F150" s="786" t="str">
        <f t="shared" si="15"/>
        <v/>
      </c>
      <c r="G150" s="787" t="str">
        <f>IF($E$19="класична",Класична!G138,IF($E$19="ануітет",Ануїтет!F139))</f>
        <v/>
      </c>
      <c r="H150" s="788"/>
      <c r="I150" s="789" t="str">
        <f>IF(E150="","",IF($E$19="класична",Класична!H138,IF($E$19="ануітет",Ануїтет!G139)))</f>
        <v/>
      </c>
      <c r="J150" s="789"/>
      <c r="K150" s="789"/>
      <c r="L150" s="789"/>
      <c r="M150" s="806"/>
      <c r="N150" s="806"/>
      <c r="O150" s="806"/>
      <c r="P150" s="806"/>
      <c r="Q150" s="806"/>
      <c r="R150" s="806"/>
      <c r="S150" s="792" t="str">
        <f>IF($E$19="класична",Класична!L138,IF($E$19="ануітет",Ануїтет!K139))</f>
        <v/>
      </c>
      <c r="T150" s="796" t="str">
        <f>IF($E$19="класична",Класична!M138,IF($E$19="ануітет",Ануїтет!L139))</f>
        <v/>
      </c>
      <c r="U150" s="806"/>
      <c r="V150" s="806"/>
      <c r="W150" s="797"/>
      <c r="X150" s="778"/>
      <c r="Y150" s="778"/>
      <c r="Z150" s="794"/>
      <c r="AA150" s="795"/>
    </row>
    <row r="151" spans="1:27" x14ac:dyDescent="0.35">
      <c r="A151" s="781">
        <v>112</v>
      </c>
      <c r="B151" s="782" t="str">
        <f>IF($E$19="класична",Класична!C139,IF('Розрах.заг.варт.'!$E$19="ануітет",Ануїтет!B140))</f>
        <v/>
      </c>
      <c r="C151" s="783" t="str">
        <f t="shared" si="16"/>
        <v/>
      </c>
      <c r="D151" s="784" t="str">
        <f t="shared" si="14"/>
        <v/>
      </c>
      <c r="E151" s="785" t="str">
        <f>IF($E$19="класична",Класична!F139,IF($E$19="ануітет",Ануїтет!E140))</f>
        <v/>
      </c>
      <c r="F151" s="786" t="str">
        <f t="shared" si="15"/>
        <v/>
      </c>
      <c r="G151" s="787" t="str">
        <f>IF($E$19="класична",Класична!G139,IF($E$19="ануітет",Ануїтет!F140))</f>
        <v/>
      </c>
      <c r="H151" s="788"/>
      <c r="I151" s="789" t="str">
        <f>IF(E151="","",IF($E$19="класична",Класична!H139,IF($E$19="ануітет",Ануїтет!G140)))</f>
        <v/>
      </c>
      <c r="J151" s="789"/>
      <c r="K151" s="789"/>
      <c r="L151" s="789"/>
      <c r="M151" s="806"/>
      <c r="N151" s="806"/>
      <c r="O151" s="806"/>
      <c r="P151" s="806"/>
      <c r="Q151" s="806"/>
      <c r="R151" s="806"/>
      <c r="S151" s="792" t="str">
        <f>IF($E$19="класична",Класична!L139,IF($E$19="ануітет",Ануїтет!K140))</f>
        <v/>
      </c>
      <c r="T151" s="796" t="str">
        <f>IF($E$19="класична",Класична!M139,IF($E$19="ануітет",Ануїтет!L140))</f>
        <v/>
      </c>
      <c r="U151" s="806"/>
      <c r="V151" s="806"/>
      <c r="W151" s="797"/>
      <c r="X151" s="778"/>
      <c r="Y151" s="778"/>
      <c r="Z151" s="794"/>
      <c r="AA151" s="795"/>
    </row>
    <row r="152" spans="1:27" x14ac:dyDescent="0.35">
      <c r="A152" s="781">
        <v>113</v>
      </c>
      <c r="B152" s="782" t="str">
        <f>IF($E$19="класична",Класична!C140,IF('Розрах.заг.варт.'!$E$19="ануітет",Ануїтет!B141))</f>
        <v/>
      </c>
      <c r="C152" s="783" t="str">
        <f t="shared" si="16"/>
        <v/>
      </c>
      <c r="D152" s="784" t="str">
        <f t="shared" si="14"/>
        <v/>
      </c>
      <c r="E152" s="785" t="str">
        <f>IF($E$19="класична",Класична!F140,IF($E$19="ануітет",Ануїтет!E141))</f>
        <v/>
      </c>
      <c r="F152" s="786" t="str">
        <f t="shared" si="15"/>
        <v/>
      </c>
      <c r="G152" s="787" t="str">
        <f>IF($E$19="класична",Класична!G140,IF($E$19="ануітет",Ануїтет!F141))</f>
        <v/>
      </c>
      <c r="H152" s="788"/>
      <c r="I152" s="789" t="str">
        <f>IF(E152="","",IF($E$19="класична",Класична!H140,IF($E$19="ануітет",Ануїтет!G141)))</f>
        <v/>
      </c>
      <c r="J152" s="789"/>
      <c r="K152" s="789"/>
      <c r="L152" s="789"/>
      <c r="M152" s="806"/>
      <c r="N152" s="806"/>
      <c r="O152" s="806"/>
      <c r="P152" s="806"/>
      <c r="Q152" s="806"/>
      <c r="R152" s="806"/>
      <c r="S152" s="792" t="str">
        <f>IF($E$19="класична",Класична!L140,IF($E$19="ануітет",Ануїтет!K141))</f>
        <v/>
      </c>
      <c r="T152" s="796" t="str">
        <f>IF($E$19="класична",Класична!M140,IF($E$19="ануітет",Ануїтет!L141))</f>
        <v/>
      </c>
      <c r="U152" s="806"/>
      <c r="V152" s="806"/>
      <c r="W152" s="797"/>
      <c r="X152" s="778"/>
      <c r="Y152" s="778"/>
      <c r="Z152" s="794"/>
      <c r="AA152" s="795"/>
    </row>
    <row r="153" spans="1:27" x14ac:dyDescent="0.35">
      <c r="A153" s="781">
        <v>114</v>
      </c>
      <c r="B153" s="782" t="str">
        <f>IF($E$19="класична",Класична!C141,IF('Розрах.заг.варт.'!$E$19="ануітет",Ануїтет!B142))</f>
        <v/>
      </c>
      <c r="C153" s="783" t="str">
        <f t="shared" si="16"/>
        <v/>
      </c>
      <c r="D153" s="784" t="str">
        <f t="shared" si="14"/>
        <v/>
      </c>
      <c r="E153" s="785" t="str">
        <f>IF($E$19="класична",Класична!F141,IF($E$19="ануітет",Ануїтет!E142))</f>
        <v/>
      </c>
      <c r="F153" s="786" t="str">
        <f t="shared" si="15"/>
        <v/>
      </c>
      <c r="G153" s="787" t="str">
        <f>IF($E$19="класична",Класична!G141,IF($E$19="ануітет",Ануїтет!F142))</f>
        <v/>
      </c>
      <c r="H153" s="788"/>
      <c r="I153" s="789" t="str">
        <f>IF(E153="","",IF($E$19="класична",Класична!H141,IF($E$19="ануітет",Ануїтет!G142)))</f>
        <v/>
      </c>
      <c r="J153" s="789"/>
      <c r="K153" s="789"/>
      <c r="L153" s="789"/>
      <c r="M153" s="806"/>
      <c r="N153" s="806"/>
      <c r="O153" s="806"/>
      <c r="P153" s="806"/>
      <c r="Q153" s="806"/>
      <c r="R153" s="806"/>
      <c r="S153" s="792" t="str">
        <f>IF($E$19="класична",Класична!L141,IF($E$19="ануітет",Ануїтет!K142))</f>
        <v/>
      </c>
      <c r="T153" s="796" t="str">
        <f>IF($E$19="класична",Класична!M141,IF($E$19="ануітет",Ануїтет!L142))</f>
        <v/>
      </c>
      <c r="U153" s="806"/>
      <c r="V153" s="806"/>
      <c r="W153" s="797"/>
      <c r="X153" s="778"/>
      <c r="Y153" s="778"/>
      <c r="Z153" s="794"/>
      <c r="AA153" s="795"/>
    </row>
    <row r="154" spans="1:27" x14ac:dyDescent="0.35">
      <c r="A154" s="781">
        <v>115</v>
      </c>
      <c r="B154" s="782" t="str">
        <f>IF($E$19="класична",Класична!C142,IF('Розрах.заг.варт.'!$E$19="ануітет",Ануїтет!B143))</f>
        <v/>
      </c>
      <c r="C154" s="783" t="str">
        <f t="shared" si="16"/>
        <v/>
      </c>
      <c r="D154" s="784" t="str">
        <f t="shared" si="14"/>
        <v/>
      </c>
      <c r="E154" s="785" t="str">
        <f>IF($E$19="класична",Класична!F142,IF($E$19="ануітет",Ануїтет!E143))</f>
        <v/>
      </c>
      <c r="F154" s="786" t="str">
        <f t="shared" si="15"/>
        <v/>
      </c>
      <c r="G154" s="787" t="str">
        <f>IF($E$19="класична",Класична!G142,IF($E$19="ануітет",Ануїтет!F143))</f>
        <v/>
      </c>
      <c r="H154" s="788"/>
      <c r="I154" s="789" t="str">
        <f>IF(E154="","",IF($E$19="класична",Класична!H142,IF($E$19="ануітет",Ануїтет!G143)))</f>
        <v/>
      </c>
      <c r="J154" s="789"/>
      <c r="K154" s="789"/>
      <c r="L154" s="789"/>
      <c r="M154" s="806"/>
      <c r="N154" s="806"/>
      <c r="O154" s="806"/>
      <c r="P154" s="806"/>
      <c r="Q154" s="806"/>
      <c r="R154" s="806"/>
      <c r="S154" s="792" t="str">
        <f>IF($E$19="класична",Класична!L142,IF($E$19="ануітет",Ануїтет!K143))</f>
        <v/>
      </c>
      <c r="T154" s="796" t="str">
        <f>IF($E$19="класична",Класична!M142,IF($E$19="ануітет",Ануїтет!L143))</f>
        <v/>
      </c>
      <c r="U154" s="806"/>
      <c r="V154" s="806"/>
      <c r="W154" s="797"/>
      <c r="X154" s="778"/>
      <c r="Y154" s="778"/>
      <c r="Z154" s="794"/>
      <c r="AA154" s="795"/>
    </row>
    <row r="155" spans="1:27" x14ac:dyDescent="0.35">
      <c r="A155" s="781">
        <v>116</v>
      </c>
      <c r="B155" s="782" t="str">
        <f>IF($E$19="класична",Класична!C143,IF('Розрах.заг.варт.'!$E$19="ануітет",Ануїтет!B144))</f>
        <v/>
      </c>
      <c r="C155" s="783" t="str">
        <f t="shared" si="16"/>
        <v/>
      </c>
      <c r="D155" s="784" t="str">
        <f t="shared" si="14"/>
        <v/>
      </c>
      <c r="E155" s="785" t="str">
        <f>IF($E$19="класична",Класична!F143,IF($E$19="ануітет",Ануїтет!E144))</f>
        <v/>
      </c>
      <c r="F155" s="786" t="str">
        <f t="shared" si="15"/>
        <v/>
      </c>
      <c r="G155" s="787" t="str">
        <f>IF($E$19="класична",Класична!G143,IF($E$19="ануітет",Ануїтет!F144))</f>
        <v/>
      </c>
      <c r="H155" s="788"/>
      <c r="I155" s="789" t="str">
        <f>IF(E155="","",IF($E$19="класична",Класична!H143,IF($E$19="ануітет",Ануїтет!G144)))</f>
        <v/>
      </c>
      <c r="J155" s="789"/>
      <c r="K155" s="789"/>
      <c r="L155" s="789"/>
      <c r="M155" s="806"/>
      <c r="N155" s="806"/>
      <c r="O155" s="806"/>
      <c r="P155" s="806"/>
      <c r="Q155" s="806"/>
      <c r="R155" s="806"/>
      <c r="S155" s="792" t="str">
        <f>IF($E$19="класична",Класична!L143,IF($E$19="ануітет",Ануїтет!K144))</f>
        <v/>
      </c>
      <c r="T155" s="796" t="str">
        <f>IF($E$19="класична",Класична!M143,IF($E$19="ануітет",Ануїтет!L144))</f>
        <v/>
      </c>
      <c r="U155" s="806"/>
      <c r="V155" s="806"/>
      <c r="W155" s="797"/>
      <c r="X155" s="778"/>
      <c r="Y155" s="778"/>
      <c r="Z155" s="794"/>
      <c r="AA155" s="795"/>
    </row>
    <row r="156" spans="1:27" x14ac:dyDescent="0.35">
      <c r="A156" s="781">
        <v>117</v>
      </c>
      <c r="B156" s="782" t="str">
        <f>IF($E$19="класична",Класична!C144,IF('Розрах.заг.варт.'!$E$19="ануітет",Ануїтет!B145))</f>
        <v/>
      </c>
      <c r="C156" s="783" t="str">
        <f t="shared" si="16"/>
        <v/>
      </c>
      <c r="D156" s="784" t="str">
        <f t="shared" si="14"/>
        <v/>
      </c>
      <c r="E156" s="785" t="str">
        <f>IF($E$19="класична",Класична!F144,IF($E$19="ануітет",Ануїтет!E145))</f>
        <v/>
      </c>
      <c r="F156" s="786" t="str">
        <f t="shared" si="15"/>
        <v/>
      </c>
      <c r="G156" s="787" t="str">
        <f>IF($E$19="класична",Класична!G144,IF($E$19="ануітет",Ануїтет!F145))</f>
        <v/>
      </c>
      <c r="H156" s="788"/>
      <c r="I156" s="789" t="str">
        <f>IF(E156="","",IF($E$19="класична",Класична!H144,IF($E$19="ануітет",Ануїтет!G145)))</f>
        <v/>
      </c>
      <c r="J156" s="789"/>
      <c r="K156" s="789"/>
      <c r="L156" s="789"/>
      <c r="M156" s="806"/>
      <c r="N156" s="806"/>
      <c r="O156" s="806"/>
      <c r="P156" s="806"/>
      <c r="Q156" s="806"/>
      <c r="R156" s="806"/>
      <c r="S156" s="792" t="str">
        <f>IF($E$19="класична",Класична!L144,IF($E$19="ануітет",Ануїтет!K145))</f>
        <v/>
      </c>
      <c r="T156" s="796" t="str">
        <f>IF($E$19="класична",Класична!M144,IF($E$19="ануітет",Ануїтет!L145))</f>
        <v/>
      </c>
      <c r="U156" s="806"/>
      <c r="V156" s="806"/>
      <c r="W156" s="797"/>
      <c r="X156" s="778"/>
      <c r="Y156" s="778"/>
      <c r="Z156" s="794"/>
      <c r="AA156" s="795"/>
    </row>
    <row r="157" spans="1:27" x14ac:dyDescent="0.35">
      <c r="A157" s="781">
        <v>118</v>
      </c>
      <c r="B157" s="782" t="str">
        <f>IF($E$19="класична",Класична!C145,IF('Розрах.заг.варт.'!$E$19="ануітет",Ануїтет!B146))</f>
        <v/>
      </c>
      <c r="C157" s="783" t="str">
        <f t="shared" si="16"/>
        <v/>
      </c>
      <c r="D157" s="784" t="str">
        <f t="shared" si="14"/>
        <v/>
      </c>
      <c r="E157" s="785" t="str">
        <f>IF($E$19="класична",Класична!F145,IF($E$19="ануітет",Ануїтет!E146))</f>
        <v/>
      </c>
      <c r="F157" s="786" t="str">
        <f t="shared" si="15"/>
        <v/>
      </c>
      <c r="G157" s="787" t="str">
        <f>IF($E$19="класична",Класична!G145,IF($E$19="ануітет",Ануїтет!F146))</f>
        <v/>
      </c>
      <c r="H157" s="788"/>
      <c r="I157" s="789" t="str">
        <f>IF(E157="","",IF($E$19="класична",Класична!H145,IF($E$19="ануітет",Ануїтет!G146)))</f>
        <v/>
      </c>
      <c r="J157" s="789"/>
      <c r="K157" s="789"/>
      <c r="L157" s="789"/>
      <c r="M157" s="806"/>
      <c r="N157" s="806"/>
      <c r="O157" s="806"/>
      <c r="P157" s="806"/>
      <c r="Q157" s="806"/>
      <c r="R157" s="806"/>
      <c r="S157" s="792" t="str">
        <f>IF($E$19="класична",Класична!L145,IF($E$19="ануітет",Ануїтет!K146))</f>
        <v/>
      </c>
      <c r="T157" s="796" t="str">
        <f>IF($E$19="класична",Класична!M145,IF($E$19="ануітет",Ануїтет!L146))</f>
        <v/>
      </c>
      <c r="U157" s="806"/>
      <c r="V157" s="806"/>
      <c r="W157" s="797"/>
      <c r="X157" s="778"/>
      <c r="Y157" s="778"/>
      <c r="Z157" s="794"/>
      <c r="AA157" s="795"/>
    </row>
    <row r="158" spans="1:27" x14ac:dyDescent="0.35">
      <c r="A158" s="781">
        <v>119</v>
      </c>
      <c r="B158" s="782" t="str">
        <f>IF($E$19="класична",Класична!C146,IF('Розрах.заг.варт.'!$E$19="ануітет",Ануїтет!B147))</f>
        <v/>
      </c>
      <c r="C158" s="783" t="str">
        <f t="shared" si="16"/>
        <v/>
      </c>
      <c r="D158" s="784" t="str">
        <f t="shared" si="14"/>
        <v/>
      </c>
      <c r="E158" s="785" t="str">
        <f>IF($E$19="класична",Класична!F146,IF($E$19="ануітет",Ануїтет!E147))</f>
        <v/>
      </c>
      <c r="F158" s="786" t="str">
        <f t="shared" si="15"/>
        <v/>
      </c>
      <c r="G158" s="787" t="str">
        <f>IF($E$19="класична",Класична!G146,IF($E$19="ануітет",Ануїтет!F147))</f>
        <v/>
      </c>
      <c r="H158" s="788"/>
      <c r="I158" s="789" t="str">
        <f>IF(E158="","",IF($E$19="класична",Класична!H146,IF($E$19="ануітет",Ануїтет!G147)))</f>
        <v/>
      </c>
      <c r="J158" s="789"/>
      <c r="K158" s="789"/>
      <c r="L158" s="789"/>
      <c r="M158" s="806"/>
      <c r="N158" s="806"/>
      <c r="O158" s="806"/>
      <c r="P158" s="806"/>
      <c r="Q158" s="806"/>
      <c r="R158" s="806"/>
      <c r="S158" s="792" t="str">
        <f>IF($E$19="класична",Класична!L146,IF($E$19="ануітет",Ануїтет!K147))</f>
        <v/>
      </c>
      <c r="T158" s="796" t="str">
        <f>IF($E$19="класична",Класична!M146,IF($E$19="ануітет",Ануїтет!L147))</f>
        <v/>
      </c>
      <c r="U158" s="806"/>
      <c r="V158" s="806"/>
      <c r="W158" s="797"/>
      <c r="X158" s="778"/>
      <c r="Y158" s="778"/>
      <c r="Z158" s="794"/>
      <c r="AA158" s="795"/>
    </row>
    <row r="159" spans="1:27" x14ac:dyDescent="0.35">
      <c r="A159" s="781">
        <v>120</v>
      </c>
      <c r="B159" s="782" t="str">
        <f>IF($E$19="класична",Класична!C147,IF('Розрах.заг.варт.'!$E$19="ануітет",Ануїтет!B148))</f>
        <v/>
      </c>
      <c r="C159" s="783" t="str">
        <f t="shared" si="16"/>
        <v/>
      </c>
      <c r="D159" s="784" t="str">
        <f t="shared" si="14"/>
        <v/>
      </c>
      <c r="E159" s="785" t="str">
        <f>IF($E$19="класична",Класична!F147,IF($E$19="ануітет",Ануїтет!E148))</f>
        <v/>
      </c>
      <c r="F159" s="774" t="str">
        <f t="shared" si="15"/>
        <v/>
      </c>
      <c r="G159" s="787" t="str">
        <f>IF($E$19="класична",Класична!G147,IF($E$19="ануітет",Ануїтет!F148))</f>
        <v/>
      </c>
      <c r="H159" s="788"/>
      <c r="I159" s="789" t="str">
        <f>IF(E159="","",IF($E$19="класична",Класична!H147,IF($E$19="ануітет",Ануїтет!G148)))</f>
        <v/>
      </c>
      <c r="J159" s="789"/>
      <c r="K159" s="789"/>
      <c r="L159" s="789"/>
      <c r="M159" s="806"/>
      <c r="N159" s="806"/>
      <c r="O159" s="806"/>
      <c r="P159" s="806"/>
      <c r="Q159" s="806"/>
      <c r="R159" s="806"/>
      <c r="S159" s="775" t="str">
        <f>IF($E$19="класична",Класична!L147,IF($E$19="ануітет",Ануїтет!K148))</f>
        <v/>
      </c>
      <c r="T159" s="775" t="str">
        <f>IF($E$19="класична",Класична!M147,IF($E$19="ануітет",Ануїтет!L148))</f>
        <v/>
      </c>
      <c r="U159" s="806"/>
      <c r="V159" s="806"/>
      <c r="W159" s="797"/>
      <c r="X159" s="778"/>
      <c r="Y159" s="778"/>
      <c r="Z159" s="794"/>
      <c r="AA159" s="795"/>
    </row>
    <row r="160" spans="1:27" x14ac:dyDescent="0.35">
      <c r="A160" s="781">
        <v>121</v>
      </c>
      <c r="B160" s="782" t="str">
        <f>IF($E$19="класична",Класична!C148,IF('Розрах.заг.варт.'!$E$19="ануітет",Ануїтет!B149))</f>
        <v/>
      </c>
      <c r="C160" s="783" t="str">
        <f t="shared" si="16"/>
        <v/>
      </c>
      <c r="D160" s="784" t="str">
        <f t="shared" si="14"/>
        <v/>
      </c>
      <c r="E160" s="785" t="str">
        <f>IF($E$19="класична",Класична!F148,IF($E$19="ануітет",Ануїтет!E149))</f>
        <v/>
      </c>
      <c r="F160" s="786" t="str">
        <f t="shared" si="15"/>
        <v/>
      </c>
      <c r="G160" s="787" t="str">
        <f>IF($E$19="класична",Класична!G148,IF($E$19="ануітет",Ануїтет!F149))</f>
        <v/>
      </c>
      <c r="H160" s="788"/>
      <c r="I160" s="789" t="str">
        <f>IF(E160="","",IF($E$19="класична",Класична!H148,IF($E$19="ануітет",Ануїтет!G149)))</f>
        <v/>
      </c>
      <c r="J160" s="789"/>
      <c r="K160" s="789"/>
      <c r="L160" s="789"/>
      <c r="M160" s="806"/>
      <c r="N160" s="806"/>
      <c r="O160" s="806"/>
      <c r="P160" s="806"/>
      <c r="Q160" s="806"/>
      <c r="R160" s="806"/>
      <c r="S160" s="792" t="str">
        <f>IF($E$19="класична",Класична!L148,IF($E$19="ануітет",Ануїтет!K149))</f>
        <v/>
      </c>
      <c r="T160" s="796" t="str">
        <f>IF($E$19="класична",Класична!M148,IF($E$19="ануітет",Ануїтет!L149))</f>
        <v/>
      </c>
      <c r="U160" s="806"/>
      <c r="V160" s="806"/>
      <c r="W160" s="807"/>
      <c r="X160" s="778"/>
      <c r="Y160" s="808"/>
      <c r="Z160" s="809"/>
      <c r="AA160" s="795"/>
    </row>
    <row r="161" spans="1:25" x14ac:dyDescent="0.35">
      <c r="A161" s="781">
        <v>122</v>
      </c>
      <c r="B161" s="782" t="str">
        <f>IF($E$19="класична",Класична!C149,IF('Розрах.заг.варт.'!$E$19="ануітет",Ануїтет!B150))</f>
        <v/>
      </c>
      <c r="C161" s="783" t="str">
        <f t="shared" si="16"/>
        <v/>
      </c>
      <c r="D161" s="784" t="str">
        <f t="shared" si="14"/>
        <v/>
      </c>
      <c r="E161" s="785" t="str">
        <f>IF($E$19="класична",Класична!F149,IF($E$19="ануітет",Ануїтет!E150))</f>
        <v/>
      </c>
      <c r="F161" s="786" t="str">
        <f t="shared" si="15"/>
        <v/>
      </c>
      <c r="G161" s="787" t="str">
        <f>IF($E$19="класична",Класична!G149,IF($E$19="ануітет",Ануїтет!F150))</f>
        <v/>
      </c>
      <c r="H161" s="788"/>
      <c r="I161" s="789" t="str">
        <f>IF(E161="","",IF($E$19="класична",Класична!H149,IF($E$19="ануітет",Ануїтет!G150)))</f>
        <v/>
      </c>
      <c r="J161" s="789"/>
      <c r="K161" s="789"/>
      <c r="L161" s="789"/>
      <c r="M161" s="806"/>
      <c r="N161" s="806"/>
      <c r="O161" s="806"/>
      <c r="P161" s="806"/>
      <c r="Q161" s="806"/>
      <c r="R161" s="806"/>
      <c r="S161" s="792" t="str">
        <f>IF($E$19="класична",Класична!L149,IF($E$19="ануітет",Ануїтет!K150))</f>
        <v/>
      </c>
      <c r="T161" s="796" t="str">
        <f>IF($E$19="класична",Класична!M149,IF($E$19="ануітет",Ануїтет!L150))</f>
        <v/>
      </c>
      <c r="U161" s="806"/>
      <c r="V161" s="806"/>
      <c r="W161" s="806"/>
      <c r="X161" s="806"/>
      <c r="Y161" s="806"/>
    </row>
    <row r="162" spans="1:25" x14ac:dyDescent="0.35">
      <c r="A162" s="781">
        <v>123</v>
      </c>
      <c r="B162" s="782" t="str">
        <f>IF($E$19="класична",Класична!C150,IF('Розрах.заг.варт.'!$E$19="ануітет",Ануїтет!B151))</f>
        <v/>
      </c>
      <c r="C162" s="783" t="str">
        <f t="shared" si="16"/>
        <v/>
      </c>
      <c r="D162" s="784" t="str">
        <f t="shared" si="14"/>
        <v/>
      </c>
      <c r="E162" s="785" t="str">
        <f>IF($E$19="класична",Класична!F150,IF($E$19="ануітет",Ануїтет!E151))</f>
        <v/>
      </c>
      <c r="F162" s="786" t="str">
        <f t="shared" si="15"/>
        <v/>
      </c>
      <c r="G162" s="787" t="str">
        <f>IF($E$19="класична",Класична!G150,IF($E$19="ануітет",Ануїтет!F151))</f>
        <v/>
      </c>
      <c r="H162" s="788"/>
      <c r="I162" s="789" t="str">
        <f>IF(E162="","",IF($E$19="класична",Класична!H150,IF($E$19="ануітет",Ануїтет!G151)))</f>
        <v/>
      </c>
      <c r="J162" s="789"/>
      <c r="K162" s="789"/>
      <c r="L162" s="789"/>
      <c r="M162" s="806"/>
      <c r="N162" s="806"/>
      <c r="O162" s="806"/>
      <c r="P162" s="806"/>
      <c r="Q162" s="806"/>
      <c r="R162" s="806"/>
      <c r="S162" s="792" t="str">
        <f>IF($E$19="класична",Класична!L150,IF($E$19="ануітет",Ануїтет!K151))</f>
        <v/>
      </c>
      <c r="T162" s="796" t="str">
        <f>IF($E$19="класична",Класична!M150,IF($E$19="ануітет",Ануїтет!L151))</f>
        <v/>
      </c>
      <c r="U162" s="806"/>
      <c r="V162" s="806"/>
      <c r="W162" s="806"/>
      <c r="X162" s="806"/>
      <c r="Y162" s="806"/>
    </row>
    <row r="163" spans="1:25" x14ac:dyDescent="0.35">
      <c r="A163" s="781">
        <v>124</v>
      </c>
      <c r="B163" s="782" t="str">
        <f>IF($E$19="класична",Класична!C151,IF('Розрах.заг.варт.'!$E$19="ануітет",Ануїтет!B152))</f>
        <v/>
      </c>
      <c r="C163" s="783" t="str">
        <f t="shared" si="16"/>
        <v/>
      </c>
      <c r="D163" s="784" t="str">
        <f t="shared" si="14"/>
        <v/>
      </c>
      <c r="E163" s="785" t="str">
        <f>IF($E$19="класична",Класична!F151,IF($E$19="ануітет",Ануїтет!E152))</f>
        <v/>
      </c>
      <c r="F163" s="786" t="str">
        <f t="shared" si="15"/>
        <v/>
      </c>
      <c r="G163" s="787" t="str">
        <f>IF($E$19="класична",Класична!G151,IF($E$19="ануітет",Ануїтет!F152))</f>
        <v/>
      </c>
      <c r="H163" s="788"/>
      <c r="I163" s="789" t="str">
        <f>IF(E163="","",IF($E$19="класична",Класична!H151,IF($E$19="ануітет",Ануїтет!G152)))</f>
        <v/>
      </c>
      <c r="J163" s="789"/>
      <c r="K163" s="789"/>
      <c r="L163" s="789"/>
      <c r="M163" s="806"/>
      <c r="N163" s="806"/>
      <c r="O163" s="806"/>
      <c r="P163" s="806"/>
      <c r="Q163" s="806"/>
      <c r="R163" s="806"/>
      <c r="S163" s="792" t="str">
        <f>IF($E$19="класична",Класична!L151,IF($E$19="ануітет",Ануїтет!K152))</f>
        <v/>
      </c>
      <c r="T163" s="796" t="str">
        <f>IF($E$19="класична",Класична!M151,IF($E$19="ануітет",Ануїтет!L152))</f>
        <v/>
      </c>
      <c r="U163" s="806"/>
      <c r="V163" s="806"/>
      <c r="W163" s="806"/>
      <c r="X163" s="806"/>
      <c r="Y163" s="806"/>
    </row>
    <row r="164" spans="1:25" x14ac:dyDescent="0.35">
      <c r="A164" s="781">
        <v>125</v>
      </c>
      <c r="B164" s="782" t="str">
        <f>IF($E$19="класична",Класична!C152,IF('Розрах.заг.варт.'!$E$19="ануітет",Ануїтет!B153))</f>
        <v/>
      </c>
      <c r="C164" s="783" t="str">
        <f t="shared" si="16"/>
        <v/>
      </c>
      <c r="D164" s="784" t="str">
        <f t="shared" si="14"/>
        <v/>
      </c>
      <c r="E164" s="785" t="str">
        <f>IF($E$19="класична",Класична!F152,IF($E$19="ануітет",Ануїтет!E153))</f>
        <v/>
      </c>
      <c r="F164" s="786" t="str">
        <f t="shared" si="15"/>
        <v/>
      </c>
      <c r="G164" s="787" t="str">
        <f>IF($E$19="класична",Класична!G152,IF($E$19="ануітет",Ануїтет!F153))</f>
        <v/>
      </c>
      <c r="H164" s="788"/>
      <c r="I164" s="789" t="str">
        <f>IF(E164="","",IF($E$19="класична",Класична!H152,IF($E$19="ануітет",Ануїтет!G153)))</f>
        <v/>
      </c>
      <c r="J164" s="789"/>
      <c r="K164" s="789"/>
      <c r="L164" s="789"/>
      <c r="M164" s="806"/>
      <c r="N164" s="806"/>
      <c r="O164" s="806"/>
      <c r="P164" s="806"/>
      <c r="Q164" s="806"/>
      <c r="R164" s="806"/>
      <c r="S164" s="792" t="str">
        <f>IF($E$19="класична",Класична!L152,IF($E$19="ануітет",Ануїтет!K153))</f>
        <v/>
      </c>
      <c r="T164" s="796" t="str">
        <f>IF($E$19="класична",Класична!M152,IF($E$19="ануітет",Ануїтет!L153))</f>
        <v/>
      </c>
      <c r="U164" s="806"/>
      <c r="V164" s="806"/>
      <c r="W164" s="806"/>
      <c r="X164" s="806"/>
      <c r="Y164" s="806"/>
    </row>
    <row r="165" spans="1:25" x14ac:dyDescent="0.35">
      <c r="A165" s="781">
        <v>126</v>
      </c>
      <c r="B165" s="782" t="str">
        <f>IF($E$19="класична",Класична!C153,IF('Розрах.заг.варт.'!$E$19="ануітет",Ануїтет!B154))</f>
        <v/>
      </c>
      <c r="C165" s="783" t="str">
        <f t="shared" si="16"/>
        <v/>
      </c>
      <c r="D165" s="784" t="str">
        <f t="shared" si="14"/>
        <v/>
      </c>
      <c r="E165" s="785" t="str">
        <f>IF($E$19="класична",Класична!F153,IF($E$19="ануітет",Ануїтет!E154))</f>
        <v/>
      </c>
      <c r="F165" s="786" t="str">
        <f t="shared" si="15"/>
        <v/>
      </c>
      <c r="G165" s="787" t="str">
        <f>IF($E$19="класична",Класична!G153,IF($E$19="ануітет",Ануїтет!F154))</f>
        <v/>
      </c>
      <c r="H165" s="788"/>
      <c r="I165" s="789" t="str">
        <f>IF(E165="","",IF($E$19="класична",Класична!H153,IF($E$19="ануітет",Ануїтет!G154)))</f>
        <v/>
      </c>
      <c r="J165" s="789"/>
      <c r="K165" s="789"/>
      <c r="L165" s="789"/>
      <c r="M165" s="806"/>
      <c r="N165" s="806"/>
      <c r="O165" s="806"/>
      <c r="P165" s="806"/>
      <c r="Q165" s="806"/>
      <c r="R165" s="806"/>
      <c r="S165" s="792" t="str">
        <f>IF($E$19="класична",Класична!L153,IF($E$19="ануітет",Ануїтет!K154))</f>
        <v/>
      </c>
      <c r="T165" s="796" t="str">
        <f>IF($E$19="класична",Класична!M153,IF($E$19="ануітет",Ануїтет!L154))</f>
        <v/>
      </c>
      <c r="U165" s="806"/>
      <c r="V165" s="806"/>
      <c r="W165" s="806"/>
      <c r="X165" s="806"/>
      <c r="Y165" s="806"/>
    </row>
    <row r="166" spans="1:25" x14ac:dyDescent="0.35">
      <c r="A166" s="781">
        <v>127</v>
      </c>
      <c r="B166" s="782" t="str">
        <f>IF($E$19="класична",Класична!C154,IF('Розрах.заг.варт.'!$E$19="ануітет",Ануїтет!B155))</f>
        <v/>
      </c>
      <c r="C166" s="783" t="str">
        <f t="shared" si="16"/>
        <v/>
      </c>
      <c r="D166" s="784" t="str">
        <f t="shared" si="14"/>
        <v/>
      </c>
      <c r="E166" s="785" t="str">
        <f>IF($E$19="класична",Класична!F154,IF($E$19="ануітет",Ануїтет!E155))</f>
        <v/>
      </c>
      <c r="F166" s="786" t="str">
        <f t="shared" si="15"/>
        <v/>
      </c>
      <c r="G166" s="787" t="str">
        <f>IF($E$19="класична",Класична!G154,IF($E$19="ануітет",Ануїтет!F155))</f>
        <v/>
      </c>
      <c r="H166" s="788"/>
      <c r="I166" s="789" t="str">
        <f>IF(E166="","",IF($E$19="класична",Класична!H154,IF($E$19="ануітет",Ануїтет!G155)))</f>
        <v/>
      </c>
      <c r="J166" s="789"/>
      <c r="K166" s="789"/>
      <c r="L166" s="789"/>
      <c r="M166" s="806"/>
      <c r="N166" s="806"/>
      <c r="O166" s="806"/>
      <c r="P166" s="806"/>
      <c r="Q166" s="806"/>
      <c r="R166" s="806"/>
      <c r="S166" s="792" t="str">
        <f>IF($E$19="класична",Класична!L154,IF($E$19="ануітет",Ануїтет!K155))</f>
        <v/>
      </c>
      <c r="T166" s="796" t="str">
        <f>IF($E$19="класична",Класична!M154,IF($E$19="ануітет",Ануїтет!L155))</f>
        <v/>
      </c>
      <c r="U166" s="806"/>
      <c r="V166" s="806"/>
      <c r="W166" s="806"/>
      <c r="X166" s="806"/>
      <c r="Y166" s="806"/>
    </row>
    <row r="167" spans="1:25" x14ac:dyDescent="0.35">
      <c r="A167" s="781">
        <v>128</v>
      </c>
      <c r="B167" s="782" t="str">
        <f>IF($E$19="класична",Класична!C155,IF('Розрах.заг.варт.'!$E$19="ануітет",Ануїтет!B156))</f>
        <v/>
      </c>
      <c r="C167" s="783" t="str">
        <f t="shared" si="16"/>
        <v/>
      </c>
      <c r="D167" s="784" t="str">
        <f t="shared" si="14"/>
        <v/>
      </c>
      <c r="E167" s="785" t="str">
        <f>IF($E$19="класична",Класична!F155,IF($E$19="ануітет",Ануїтет!E156))</f>
        <v/>
      </c>
      <c r="F167" s="786" t="str">
        <f t="shared" si="15"/>
        <v/>
      </c>
      <c r="G167" s="787" t="str">
        <f>IF($E$19="класична",Класична!G155,IF($E$19="ануітет",Ануїтет!F156))</f>
        <v/>
      </c>
      <c r="H167" s="788"/>
      <c r="I167" s="789" t="str">
        <f>IF(E167="","",IF($E$19="класична",Класична!H155,IF($E$19="ануітет",Ануїтет!G156)))</f>
        <v/>
      </c>
      <c r="J167" s="789"/>
      <c r="K167" s="789"/>
      <c r="L167" s="789"/>
      <c r="M167" s="806"/>
      <c r="N167" s="806"/>
      <c r="O167" s="806"/>
      <c r="P167" s="806"/>
      <c r="Q167" s="806"/>
      <c r="R167" s="806"/>
      <c r="S167" s="792" t="str">
        <f>IF($E$19="класична",Класична!L155,IF($E$19="ануітет",Ануїтет!K156))</f>
        <v/>
      </c>
      <c r="T167" s="796" t="str">
        <f>IF($E$19="класична",Класична!M155,IF($E$19="ануітет",Ануїтет!L156))</f>
        <v/>
      </c>
      <c r="U167" s="806"/>
      <c r="V167" s="806"/>
      <c r="W167" s="806"/>
      <c r="X167" s="806"/>
      <c r="Y167" s="806"/>
    </row>
    <row r="168" spans="1:25" x14ac:dyDescent="0.35">
      <c r="A168" s="781">
        <v>129</v>
      </c>
      <c r="B168" s="782" t="str">
        <f>IF($E$19="класична",Класична!C156,IF('Розрах.заг.варт.'!$E$19="ануітет",Ануїтет!B157))</f>
        <v/>
      </c>
      <c r="C168" s="783" t="str">
        <f t="shared" si="16"/>
        <v/>
      </c>
      <c r="D168" s="784" t="str">
        <f t="shared" ref="D168:D231" si="17">IF(A167&lt;$F$16,DAY(EOMONTH(B168,0)),"")</f>
        <v/>
      </c>
      <c r="E168" s="785" t="str">
        <f>IF($E$19="класична",Класична!F156,IF($E$19="ануітет",Ануїтет!E157))</f>
        <v/>
      </c>
      <c r="F168" s="786" t="str">
        <f t="shared" ref="F168:F231" si="18">IF(G168="","",G168+J168+SUM(M168:V168))</f>
        <v/>
      </c>
      <c r="G168" s="787" t="str">
        <f>IF($E$19="класична",Класична!G156,IF($E$19="ануітет",Ануїтет!F157))</f>
        <v/>
      </c>
      <c r="H168" s="788"/>
      <c r="I168" s="789" t="str">
        <f>IF(E168="","",IF($E$19="класична",Класична!H156,IF($E$19="ануітет",Ануїтет!G157)))</f>
        <v/>
      </c>
      <c r="J168" s="789"/>
      <c r="K168" s="789"/>
      <c r="L168" s="789"/>
      <c r="M168" s="806"/>
      <c r="N168" s="806"/>
      <c r="O168" s="806"/>
      <c r="P168" s="806"/>
      <c r="Q168" s="806"/>
      <c r="R168" s="806"/>
      <c r="S168" s="792" t="str">
        <f>IF($E$19="класична",Класична!L156,IF($E$19="ануітет",Ануїтет!K157))</f>
        <v/>
      </c>
      <c r="T168" s="796" t="str">
        <f>IF($E$19="класична",Класична!M156,IF($E$19="ануітет",Ануїтет!L157))</f>
        <v/>
      </c>
      <c r="U168" s="806"/>
      <c r="V168" s="806"/>
      <c r="W168" s="806"/>
      <c r="X168" s="806"/>
      <c r="Y168" s="806"/>
    </row>
    <row r="169" spans="1:25" x14ac:dyDescent="0.35">
      <c r="A169" s="781">
        <v>130</v>
      </c>
      <c r="B169" s="782" t="str">
        <f>IF($E$19="класична",Класична!C157,IF('Розрах.заг.варт.'!$E$19="ануітет",Ануїтет!B158))</f>
        <v/>
      </c>
      <c r="C169" s="783" t="str">
        <f t="shared" si="16"/>
        <v/>
      </c>
      <c r="D169" s="784" t="str">
        <f t="shared" si="17"/>
        <v/>
      </c>
      <c r="E169" s="785" t="str">
        <f>IF($E$19="класична",Класична!F157,IF($E$19="ануітет",Ануїтет!E158))</f>
        <v/>
      </c>
      <c r="F169" s="786" t="str">
        <f t="shared" si="18"/>
        <v/>
      </c>
      <c r="G169" s="787" t="str">
        <f>IF($E$19="класична",Класична!G157,IF($E$19="ануітет",Ануїтет!F158))</f>
        <v/>
      </c>
      <c r="H169" s="788"/>
      <c r="I169" s="789" t="str">
        <f>IF(E169="","",IF($E$19="класична",Класична!H157,IF($E$19="ануітет",Ануїтет!G158)))</f>
        <v/>
      </c>
      <c r="J169" s="789"/>
      <c r="K169" s="789"/>
      <c r="L169" s="789"/>
      <c r="M169" s="806"/>
      <c r="N169" s="806"/>
      <c r="O169" s="806"/>
      <c r="P169" s="806"/>
      <c r="Q169" s="806"/>
      <c r="R169" s="806"/>
      <c r="S169" s="792" t="str">
        <f>IF($E$19="класична",Класична!L157,IF($E$19="ануітет",Ануїтет!K158))</f>
        <v/>
      </c>
      <c r="T169" s="796" t="str">
        <f>IF($E$19="класична",Класична!M157,IF($E$19="ануітет",Ануїтет!L158))</f>
        <v/>
      </c>
      <c r="U169" s="806"/>
      <c r="V169" s="806"/>
      <c r="W169" s="806"/>
      <c r="X169" s="806"/>
      <c r="Y169" s="806"/>
    </row>
    <row r="170" spans="1:25" x14ac:dyDescent="0.35">
      <c r="A170" s="781">
        <v>131</v>
      </c>
      <c r="B170" s="782" t="str">
        <f>IF($E$19="класична",Класична!C158,IF('Розрах.заг.варт.'!$E$19="ануітет",Ануїтет!B159))</f>
        <v/>
      </c>
      <c r="C170" s="783" t="str">
        <f t="shared" si="16"/>
        <v/>
      </c>
      <c r="D170" s="784" t="str">
        <f t="shared" si="17"/>
        <v/>
      </c>
      <c r="E170" s="785" t="str">
        <f>IF($E$19="класична",Класична!F158,IF($E$19="ануітет",Ануїтет!E159))</f>
        <v/>
      </c>
      <c r="F170" s="786" t="str">
        <f t="shared" si="18"/>
        <v/>
      </c>
      <c r="G170" s="787" t="str">
        <f>IF($E$19="класична",Класична!G158,IF($E$19="ануітет",Ануїтет!F159))</f>
        <v/>
      </c>
      <c r="H170" s="788"/>
      <c r="I170" s="789" t="str">
        <f>IF(E170="","",IF($E$19="класична",Класична!H158,IF($E$19="ануітет",Ануїтет!G159)))</f>
        <v/>
      </c>
      <c r="J170" s="789"/>
      <c r="K170" s="789"/>
      <c r="L170" s="789"/>
      <c r="M170" s="806"/>
      <c r="N170" s="806"/>
      <c r="O170" s="806"/>
      <c r="P170" s="806"/>
      <c r="Q170" s="806"/>
      <c r="R170" s="806"/>
      <c r="S170" s="792" t="str">
        <f>IF($E$19="класична",Класична!L158,IF($E$19="ануітет",Ануїтет!K159))</f>
        <v/>
      </c>
      <c r="T170" s="796" t="str">
        <f>IF($E$19="класична",Класична!M158,IF($E$19="ануітет",Ануїтет!L159))</f>
        <v/>
      </c>
      <c r="U170" s="806"/>
      <c r="V170" s="806"/>
      <c r="W170" s="806"/>
      <c r="X170" s="806"/>
      <c r="Y170" s="806"/>
    </row>
    <row r="171" spans="1:25" x14ac:dyDescent="0.35">
      <c r="A171" s="781">
        <v>132</v>
      </c>
      <c r="B171" s="782" t="str">
        <f>IF($E$19="класична",Класична!C159,IF('Розрах.заг.варт.'!$E$19="ануітет",Ануїтет!B160))</f>
        <v/>
      </c>
      <c r="C171" s="783" t="str">
        <f t="shared" si="16"/>
        <v/>
      </c>
      <c r="D171" s="784" t="str">
        <f t="shared" si="17"/>
        <v/>
      </c>
      <c r="E171" s="785" t="str">
        <f>IF($E$19="класична",Класична!F159,IF($E$19="ануітет",Ануїтет!E160))</f>
        <v/>
      </c>
      <c r="F171" s="774" t="str">
        <f t="shared" si="18"/>
        <v/>
      </c>
      <c r="G171" s="787" t="str">
        <f>IF($E$19="класична",Класична!G159,IF($E$19="ануітет",Ануїтет!F160))</f>
        <v/>
      </c>
      <c r="H171" s="788"/>
      <c r="I171" s="789" t="str">
        <f>IF(E171="","",IF($E$19="класична",Класична!H159,IF($E$19="ануітет",Ануїтет!G160)))</f>
        <v/>
      </c>
      <c r="J171" s="789"/>
      <c r="K171" s="789"/>
      <c r="L171" s="789"/>
      <c r="M171" s="806"/>
      <c r="N171" s="806"/>
      <c r="O171" s="806"/>
      <c r="P171" s="806"/>
      <c r="Q171" s="806"/>
      <c r="R171" s="806"/>
      <c r="S171" s="775" t="str">
        <f>IF($E$19="класична",Класична!L159,IF($E$19="ануітет",Ануїтет!K160))</f>
        <v/>
      </c>
      <c r="T171" s="775" t="str">
        <f>IF($E$19="класична",Класична!M159,IF($E$19="ануітет",Ануїтет!L160))</f>
        <v/>
      </c>
      <c r="U171" s="806"/>
      <c r="V171" s="806"/>
      <c r="W171" s="806"/>
      <c r="X171" s="806"/>
      <c r="Y171" s="806"/>
    </row>
    <row r="172" spans="1:25" x14ac:dyDescent="0.35">
      <c r="A172" s="781">
        <v>133</v>
      </c>
      <c r="B172" s="782" t="str">
        <f>IF($E$19="класична",Класична!C160,IF('Розрах.заг.варт.'!$E$19="ануітет",Ануїтет!B161))</f>
        <v/>
      </c>
      <c r="C172" s="783" t="str">
        <f t="shared" si="16"/>
        <v/>
      </c>
      <c r="D172" s="784" t="str">
        <f t="shared" si="17"/>
        <v/>
      </c>
      <c r="E172" s="785" t="str">
        <f>IF($E$19="класична",Класична!F160,IF($E$19="ануітет",Ануїтет!E161))</f>
        <v/>
      </c>
      <c r="F172" s="786" t="str">
        <f t="shared" si="18"/>
        <v/>
      </c>
      <c r="G172" s="787" t="str">
        <f>IF($E$19="класична",Класична!G160,IF($E$19="ануітет",Ануїтет!F161))</f>
        <v/>
      </c>
      <c r="H172" s="788"/>
      <c r="I172" s="789" t="str">
        <f>IF(E172="","",IF($E$19="класична",Класична!H160,IF($E$19="ануітет",Ануїтет!G161)))</f>
        <v/>
      </c>
      <c r="J172" s="789"/>
      <c r="K172" s="789"/>
      <c r="L172" s="789"/>
      <c r="M172" s="806"/>
      <c r="N172" s="806"/>
      <c r="O172" s="806"/>
      <c r="P172" s="806"/>
      <c r="Q172" s="806"/>
      <c r="R172" s="806"/>
      <c r="S172" s="792" t="str">
        <f>IF($E$19="класична",Класична!L160,IF($E$19="ануітет",Ануїтет!K161))</f>
        <v/>
      </c>
      <c r="T172" s="796" t="str">
        <f>IF($E$19="класична",Класична!M160,IF($E$19="ануітет",Ануїтет!L161))</f>
        <v/>
      </c>
      <c r="U172" s="806"/>
      <c r="V172" s="806"/>
      <c r="W172" s="806"/>
      <c r="X172" s="806"/>
      <c r="Y172" s="806"/>
    </row>
    <row r="173" spans="1:25" x14ac:dyDescent="0.35">
      <c r="A173" s="781">
        <v>134</v>
      </c>
      <c r="B173" s="782" t="str">
        <f>IF($E$19="класична",Класична!C161,IF('Розрах.заг.варт.'!$E$19="ануітет",Ануїтет!B162))</f>
        <v/>
      </c>
      <c r="C173" s="783" t="str">
        <f t="shared" si="16"/>
        <v/>
      </c>
      <c r="D173" s="784" t="str">
        <f t="shared" si="17"/>
        <v/>
      </c>
      <c r="E173" s="785" t="str">
        <f>IF($E$19="класична",Класична!F161,IF($E$19="ануітет",Ануїтет!E162))</f>
        <v/>
      </c>
      <c r="F173" s="786" t="str">
        <f t="shared" si="18"/>
        <v/>
      </c>
      <c r="G173" s="787" t="str">
        <f>IF($E$19="класична",Класична!G161,IF($E$19="ануітет",Ануїтет!F162))</f>
        <v/>
      </c>
      <c r="H173" s="788"/>
      <c r="I173" s="789" t="str">
        <f>IF(E173="","",IF($E$19="класична",Класична!H161,IF($E$19="ануітет",Ануїтет!G162)))</f>
        <v/>
      </c>
      <c r="J173" s="789"/>
      <c r="K173" s="789"/>
      <c r="L173" s="789"/>
      <c r="M173" s="806"/>
      <c r="N173" s="806"/>
      <c r="O173" s="806"/>
      <c r="P173" s="806"/>
      <c r="Q173" s="806"/>
      <c r="R173" s="806"/>
      <c r="S173" s="792" t="str">
        <f>IF($E$19="класична",Класична!L161,IF($E$19="ануітет",Ануїтет!K162))</f>
        <v/>
      </c>
      <c r="T173" s="796" t="str">
        <f>IF($E$19="класична",Класична!M161,IF($E$19="ануітет",Ануїтет!L162))</f>
        <v/>
      </c>
      <c r="U173" s="806"/>
      <c r="V173" s="806"/>
      <c r="W173" s="806"/>
      <c r="X173" s="806"/>
      <c r="Y173" s="806"/>
    </row>
    <row r="174" spans="1:25" x14ac:dyDescent="0.35">
      <c r="A174" s="781">
        <v>135</v>
      </c>
      <c r="B174" s="782" t="str">
        <f>IF($E$19="класична",Класична!C162,IF('Розрах.заг.варт.'!$E$19="ануітет",Ануїтет!B163))</f>
        <v/>
      </c>
      <c r="C174" s="783" t="str">
        <f t="shared" si="16"/>
        <v/>
      </c>
      <c r="D174" s="784" t="str">
        <f t="shared" si="17"/>
        <v/>
      </c>
      <c r="E174" s="785" t="str">
        <f>IF($E$19="класична",Класична!F162,IF($E$19="ануітет",Ануїтет!E163))</f>
        <v/>
      </c>
      <c r="F174" s="786" t="str">
        <f t="shared" si="18"/>
        <v/>
      </c>
      <c r="G174" s="787" t="str">
        <f>IF($E$19="класична",Класична!G162,IF($E$19="ануітет",Ануїтет!F163))</f>
        <v/>
      </c>
      <c r="H174" s="788"/>
      <c r="I174" s="789" t="str">
        <f>IF(E174="","",IF($E$19="класична",Класична!H162,IF($E$19="ануітет",Ануїтет!G163)))</f>
        <v/>
      </c>
      <c r="J174" s="789"/>
      <c r="K174" s="789"/>
      <c r="L174" s="789"/>
      <c r="M174" s="806"/>
      <c r="N174" s="806"/>
      <c r="O174" s="806"/>
      <c r="P174" s="806"/>
      <c r="Q174" s="806"/>
      <c r="R174" s="806"/>
      <c r="S174" s="792" t="str">
        <f>IF($E$19="класична",Класична!L162,IF($E$19="ануітет",Ануїтет!K163))</f>
        <v/>
      </c>
      <c r="T174" s="796" t="str">
        <f>IF($E$19="класична",Класична!M162,IF($E$19="ануітет",Ануїтет!L163))</f>
        <v/>
      </c>
      <c r="U174" s="806"/>
      <c r="V174" s="806"/>
      <c r="W174" s="806"/>
      <c r="X174" s="806"/>
      <c r="Y174" s="806"/>
    </row>
    <row r="175" spans="1:25" x14ac:dyDescent="0.35">
      <c r="A175" s="781">
        <v>136</v>
      </c>
      <c r="B175" s="782" t="str">
        <f>IF($E$19="класична",Класична!C163,IF('Розрах.заг.варт.'!$E$19="ануітет",Ануїтет!B164))</f>
        <v/>
      </c>
      <c r="C175" s="783" t="str">
        <f t="shared" si="16"/>
        <v/>
      </c>
      <c r="D175" s="784" t="str">
        <f t="shared" si="17"/>
        <v/>
      </c>
      <c r="E175" s="785" t="str">
        <f>IF($E$19="класична",Класична!F163,IF($E$19="ануітет",Ануїтет!E164))</f>
        <v/>
      </c>
      <c r="F175" s="786" t="str">
        <f t="shared" si="18"/>
        <v/>
      </c>
      <c r="G175" s="787" t="str">
        <f>IF($E$19="класична",Класична!G163,IF($E$19="ануітет",Ануїтет!F164))</f>
        <v/>
      </c>
      <c r="H175" s="788"/>
      <c r="I175" s="789" t="str">
        <f>IF(E175="","",IF($E$19="класична",Класична!H163,IF($E$19="ануітет",Ануїтет!G164)))</f>
        <v/>
      </c>
      <c r="J175" s="789"/>
      <c r="K175" s="789"/>
      <c r="L175" s="789"/>
      <c r="M175" s="806"/>
      <c r="N175" s="806"/>
      <c r="O175" s="806"/>
      <c r="P175" s="806"/>
      <c r="Q175" s="806"/>
      <c r="R175" s="806"/>
      <c r="S175" s="792" t="str">
        <f>IF($E$19="класична",Класична!L163,IF($E$19="ануітет",Ануїтет!K164))</f>
        <v/>
      </c>
      <c r="T175" s="796" t="str">
        <f>IF($E$19="класична",Класична!M163,IF($E$19="ануітет",Ануїтет!L164))</f>
        <v/>
      </c>
      <c r="U175" s="806"/>
      <c r="V175" s="806"/>
      <c r="W175" s="806"/>
      <c r="X175" s="806"/>
      <c r="Y175" s="806"/>
    </row>
    <row r="176" spans="1:25" x14ac:dyDescent="0.35">
      <c r="A176" s="781">
        <v>137</v>
      </c>
      <c r="B176" s="782" t="str">
        <f>IF($E$19="класична",Класична!C164,IF('Розрах.заг.варт.'!$E$19="ануітет",Ануїтет!B165))</f>
        <v/>
      </c>
      <c r="C176" s="783" t="str">
        <f t="shared" si="16"/>
        <v/>
      </c>
      <c r="D176" s="784" t="str">
        <f t="shared" si="17"/>
        <v/>
      </c>
      <c r="E176" s="785" t="str">
        <f>IF($E$19="класична",Класична!F164,IF($E$19="ануітет",Ануїтет!E165))</f>
        <v/>
      </c>
      <c r="F176" s="786" t="str">
        <f t="shared" si="18"/>
        <v/>
      </c>
      <c r="G176" s="787" t="str">
        <f>IF($E$19="класична",Класична!G164,IF($E$19="ануітет",Ануїтет!F165))</f>
        <v/>
      </c>
      <c r="H176" s="788"/>
      <c r="I176" s="789" t="str">
        <f>IF(E176="","",IF($E$19="класична",Класична!H164,IF($E$19="ануітет",Ануїтет!G165)))</f>
        <v/>
      </c>
      <c r="J176" s="789"/>
      <c r="K176" s="789"/>
      <c r="L176" s="789"/>
      <c r="M176" s="806"/>
      <c r="N176" s="806"/>
      <c r="O176" s="806"/>
      <c r="P176" s="806"/>
      <c r="Q176" s="806"/>
      <c r="R176" s="806"/>
      <c r="S176" s="792" t="str">
        <f>IF($E$19="класична",Класична!L164,IF($E$19="ануітет",Ануїтет!K165))</f>
        <v/>
      </c>
      <c r="T176" s="796" t="str">
        <f>IF($E$19="класична",Класична!M164,IF($E$19="ануітет",Ануїтет!L165))</f>
        <v/>
      </c>
      <c r="U176" s="806"/>
      <c r="V176" s="806"/>
      <c r="W176" s="806"/>
      <c r="X176" s="806"/>
      <c r="Y176" s="806"/>
    </row>
    <row r="177" spans="1:25" x14ac:dyDescent="0.35">
      <c r="A177" s="781">
        <v>138</v>
      </c>
      <c r="B177" s="782" t="str">
        <f>IF($E$19="класична",Класична!C165,IF('Розрах.заг.варт.'!$E$19="ануітет",Ануїтет!B166))</f>
        <v/>
      </c>
      <c r="C177" s="783" t="str">
        <f t="shared" si="16"/>
        <v/>
      </c>
      <c r="D177" s="784" t="str">
        <f t="shared" si="17"/>
        <v/>
      </c>
      <c r="E177" s="785" t="str">
        <f>IF($E$19="класична",Класична!F165,IF($E$19="ануітет",Ануїтет!E166))</f>
        <v/>
      </c>
      <c r="F177" s="786" t="str">
        <f t="shared" si="18"/>
        <v/>
      </c>
      <c r="G177" s="787" t="str">
        <f>IF($E$19="класична",Класична!G165,IF($E$19="ануітет",Ануїтет!F166))</f>
        <v/>
      </c>
      <c r="H177" s="788"/>
      <c r="I177" s="789" t="str">
        <f>IF(E177="","",IF($E$19="класична",Класична!H165,IF($E$19="ануітет",Ануїтет!G166)))</f>
        <v/>
      </c>
      <c r="J177" s="789"/>
      <c r="K177" s="789"/>
      <c r="L177" s="789"/>
      <c r="M177" s="806"/>
      <c r="N177" s="806"/>
      <c r="O177" s="806"/>
      <c r="P177" s="806"/>
      <c r="Q177" s="806"/>
      <c r="R177" s="806"/>
      <c r="S177" s="792" t="str">
        <f>IF($E$19="класична",Класична!L165,IF($E$19="ануітет",Ануїтет!K166))</f>
        <v/>
      </c>
      <c r="T177" s="796" t="str">
        <f>IF($E$19="класична",Класична!M165,IF($E$19="ануітет",Ануїтет!L166))</f>
        <v/>
      </c>
      <c r="U177" s="806"/>
      <c r="V177" s="806"/>
      <c r="W177" s="806"/>
      <c r="X177" s="806"/>
      <c r="Y177" s="806"/>
    </row>
    <row r="178" spans="1:25" x14ac:dyDescent="0.35">
      <c r="A178" s="781">
        <v>139</v>
      </c>
      <c r="B178" s="782" t="str">
        <f>IF($E$19="класична",Класична!C166,IF('Розрах.заг.варт.'!$E$19="ануітет",Ануїтет!B167))</f>
        <v/>
      </c>
      <c r="C178" s="783" t="str">
        <f t="shared" si="16"/>
        <v/>
      </c>
      <c r="D178" s="784" t="str">
        <f t="shared" si="17"/>
        <v/>
      </c>
      <c r="E178" s="785" t="str">
        <f>IF($E$19="класична",Класична!F166,IF($E$19="ануітет",Ануїтет!E167))</f>
        <v/>
      </c>
      <c r="F178" s="786" t="str">
        <f t="shared" si="18"/>
        <v/>
      </c>
      <c r="G178" s="787" t="str">
        <f>IF($E$19="класична",Класична!G166,IF($E$19="ануітет",Ануїтет!F167))</f>
        <v/>
      </c>
      <c r="H178" s="788"/>
      <c r="I178" s="789" t="str">
        <f>IF(E178="","",IF($E$19="класична",Класична!H166,IF($E$19="ануітет",Ануїтет!G167)))</f>
        <v/>
      </c>
      <c r="J178" s="789"/>
      <c r="K178" s="789"/>
      <c r="L178" s="789"/>
      <c r="M178" s="806"/>
      <c r="N178" s="806"/>
      <c r="O178" s="806"/>
      <c r="P178" s="806"/>
      <c r="Q178" s="806"/>
      <c r="R178" s="806"/>
      <c r="S178" s="792" t="str">
        <f>IF($E$19="класична",Класична!L166,IF($E$19="ануітет",Ануїтет!K167))</f>
        <v/>
      </c>
      <c r="T178" s="796" t="str">
        <f>IF($E$19="класична",Класична!M166,IF($E$19="ануітет",Ануїтет!L167))</f>
        <v/>
      </c>
      <c r="U178" s="806"/>
      <c r="V178" s="806"/>
      <c r="W178" s="806"/>
      <c r="X178" s="806"/>
      <c r="Y178" s="806"/>
    </row>
    <row r="179" spans="1:25" x14ac:dyDescent="0.35">
      <c r="A179" s="781">
        <v>140</v>
      </c>
      <c r="B179" s="782" t="str">
        <f>IF($E$19="класична",Класична!C167,IF('Розрах.заг.варт.'!$E$19="ануітет",Ануїтет!B168))</f>
        <v/>
      </c>
      <c r="C179" s="783" t="str">
        <f t="shared" si="16"/>
        <v/>
      </c>
      <c r="D179" s="784" t="str">
        <f t="shared" si="17"/>
        <v/>
      </c>
      <c r="E179" s="785" t="str">
        <f>IF($E$19="класична",Класична!F167,IF($E$19="ануітет",Ануїтет!E168))</f>
        <v/>
      </c>
      <c r="F179" s="786" t="str">
        <f t="shared" si="18"/>
        <v/>
      </c>
      <c r="G179" s="787" t="str">
        <f>IF($E$19="класична",Класична!G167,IF($E$19="ануітет",Ануїтет!F168))</f>
        <v/>
      </c>
      <c r="H179" s="788"/>
      <c r="I179" s="789" t="str">
        <f>IF(E179="","",IF($E$19="класична",Класична!H167,IF($E$19="ануітет",Ануїтет!G168)))</f>
        <v/>
      </c>
      <c r="J179" s="789"/>
      <c r="K179" s="789"/>
      <c r="L179" s="789"/>
      <c r="M179" s="806"/>
      <c r="N179" s="806"/>
      <c r="O179" s="806"/>
      <c r="P179" s="806"/>
      <c r="Q179" s="806"/>
      <c r="R179" s="806"/>
      <c r="S179" s="792" t="str">
        <f>IF($E$19="класична",Класична!L167,IF($E$19="ануітет",Ануїтет!K168))</f>
        <v/>
      </c>
      <c r="T179" s="796" t="str">
        <f>IF($E$19="класична",Класична!M167,IF($E$19="ануітет",Ануїтет!L168))</f>
        <v/>
      </c>
      <c r="U179" s="806"/>
      <c r="V179" s="806"/>
      <c r="W179" s="806"/>
      <c r="X179" s="806"/>
      <c r="Y179" s="806"/>
    </row>
    <row r="180" spans="1:25" x14ac:dyDescent="0.35">
      <c r="A180" s="781">
        <v>141</v>
      </c>
      <c r="B180" s="782" t="str">
        <f>IF($E$19="класична",Класична!C168,IF('Розрах.заг.варт.'!$E$19="ануітет",Ануїтет!B169))</f>
        <v/>
      </c>
      <c r="C180" s="783" t="str">
        <f t="shared" si="16"/>
        <v/>
      </c>
      <c r="D180" s="784" t="str">
        <f t="shared" si="17"/>
        <v/>
      </c>
      <c r="E180" s="785" t="str">
        <f>IF($E$19="класична",Класична!F168,IF($E$19="ануітет",Ануїтет!E169))</f>
        <v/>
      </c>
      <c r="F180" s="786" t="str">
        <f t="shared" si="18"/>
        <v/>
      </c>
      <c r="G180" s="787" t="str">
        <f>IF($E$19="класична",Класична!G168,IF($E$19="ануітет",Ануїтет!F169))</f>
        <v/>
      </c>
      <c r="H180" s="788"/>
      <c r="I180" s="789" t="str">
        <f>IF(E180="","",IF($E$19="класична",Класична!H168,IF($E$19="ануітет",Ануїтет!G169)))</f>
        <v/>
      </c>
      <c r="J180" s="789"/>
      <c r="K180" s="789"/>
      <c r="L180" s="789"/>
      <c r="M180" s="806"/>
      <c r="N180" s="806"/>
      <c r="O180" s="806"/>
      <c r="P180" s="806"/>
      <c r="Q180" s="806"/>
      <c r="R180" s="806"/>
      <c r="S180" s="792" t="str">
        <f>IF($E$19="класична",Класична!L168,IF($E$19="ануітет",Ануїтет!K169))</f>
        <v/>
      </c>
      <c r="T180" s="796" t="str">
        <f>IF($E$19="класична",Класична!M168,IF($E$19="ануітет",Ануїтет!L169))</f>
        <v/>
      </c>
      <c r="U180" s="806"/>
      <c r="V180" s="806"/>
      <c r="W180" s="806"/>
      <c r="X180" s="806"/>
      <c r="Y180" s="806"/>
    </row>
    <row r="181" spans="1:25" x14ac:dyDescent="0.35">
      <c r="A181" s="781">
        <v>142</v>
      </c>
      <c r="B181" s="782" t="str">
        <f>IF($E$19="класична",Класична!C169,IF('Розрах.заг.варт.'!$E$19="ануітет",Ануїтет!B170))</f>
        <v/>
      </c>
      <c r="C181" s="783" t="str">
        <f t="shared" ref="C181:C244" si="19">IF(B181="","",B181+4)</f>
        <v/>
      </c>
      <c r="D181" s="784" t="str">
        <f t="shared" si="17"/>
        <v/>
      </c>
      <c r="E181" s="785" t="str">
        <f>IF($E$19="класична",Класична!F169,IF($E$19="ануітет",Ануїтет!E170))</f>
        <v/>
      </c>
      <c r="F181" s="786" t="str">
        <f t="shared" si="18"/>
        <v/>
      </c>
      <c r="G181" s="787" t="str">
        <f>IF($E$19="класична",Класична!G169,IF($E$19="ануітет",Ануїтет!F170))</f>
        <v/>
      </c>
      <c r="H181" s="788"/>
      <c r="I181" s="789" t="str">
        <f>IF(E181="","",IF($E$19="класична",Класична!H169,IF($E$19="ануітет",Ануїтет!G170)))</f>
        <v/>
      </c>
      <c r="J181" s="789"/>
      <c r="K181" s="789"/>
      <c r="L181" s="789"/>
      <c r="M181" s="806"/>
      <c r="N181" s="806"/>
      <c r="O181" s="806"/>
      <c r="P181" s="806"/>
      <c r="Q181" s="806"/>
      <c r="R181" s="806"/>
      <c r="S181" s="792" t="str">
        <f>IF($E$19="класична",Класична!L169,IF($E$19="ануітет",Ануїтет!K170))</f>
        <v/>
      </c>
      <c r="T181" s="796" t="str">
        <f>IF($E$19="класична",Класична!M169,IF($E$19="ануітет",Ануїтет!L170))</f>
        <v/>
      </c>
      <c r="U181" s="806"/>
      <c r="V181" s="806"/>
      <c r="W181" s="806"/>
      <c r="X181" s="806"/>
      <c r="Y181" s="806"/>
    </row>
    <row r="182" spans="1:25" x14ac:dyDescent="0.35">
      <c r="A182" s="781">
        <v>143</v>
      </c>
      <c r="B182" s="782" t="str">
        <f>IF($E$19="класична",Класична!C170,IF('Розрах.заг.варт.'!$E$19="ануітет",Ануїтет!B171))</f>
        <v/>
      </c>
      <c r="C182" s="783" t="str">
        <f t="shared" si="19"/>
        <v/>
      </c>
      <c r="D182" s="784" t="str">
        <f t="shared" si="17"/>
        <v/>
      </c>
      <c r="E182" s="785" t="str">
        <f>IF($E$19="класична",Класична!F170,IF($E$19="ануітет",Ануїтет!E171))</f>
        <v/>
      </c>
      <c r="F182" s="786" t="str">
        <f t="shared" si="18"/>
        <v/>
      </c>
      <c r="G182" s="787" t="str">
        <f>IF($E$19="класична",Класична!G170,IF($E$19="ануітет",Ануїтет!F171))</f>
        <v/>
      </c>
      <c r="H182" s="788"/>
      <c r="I182" s="789" t="str">
        <f>IF(E182="","",IF($E$19="класична",Класична!H170,IF($E$19="ануітет",Ануїтет!G171)))</f>
        <v/>
      </c>
      <c r="J182" s="789"/>
      <c r="K182" s="789"/>
      <c r="L182" s="789"/>
      <c r="M182" s="806"/>
      <c r="N182" s="806"/>
      <c r="O182" s="806"/>
      <c r="P182" s="806"/>
      <c r="Q182" s="806"/>
      <c r="R182" s="806"/>
      <c r="S182" s="792" t="str">
        <f>IF($E$19="класична",Класична!L170,IF($E$19="ануітет",Ануїтет!K171))</f>
        <v/>
      </c>
      <c r="T182" s="796" t="str">
        <f>IF($E$19="класична",Класична!M170,IF($E$19="ануітет",Ануїтет!L171))</f>
        <v/>
      </c>
      <c r="U182" s="806"/>
      <c r="V182" s="806"/>
      <c r="W182" s="806"/>
      <c r="X182" s="806"/>
      <c r="Y182" s="806"/>
    </row>
    <row r="183" spans="1:25" x14ac:dyDescent="0.35">
      <c r="A183" s="781">
        <v>144</v>
      </c>
      <c r="B183" s="782" t="str">
        <f>IF($E$19="класична",Класична!C171,IF('Розрах.заг.варт.'!$E$19="ануітет",Ануїтет!B172))</f>
        <v/>
      </c>
      <c r="C183" s="783" t="str">
        <f t="shared" si="19"/>
        <v/>
      </c>
      <c r="D183" s="784" t="str">
        <f t="shared" si="17"/>
        <v/>
      </c>
      <c r="E183" s="785" t="str">
        <f>IF($E$19="класична",Класична!F171,IF($E$19="ануітет",Ануїтет!E172))</f>
        <v/>
      </c>
      <c r="F183" s="774" t="str">
        <f t="shared" si="18"/>
        <v/>
      </c>
      <c r="G183" s="787" t="str">
        <f>IF($E$19="класична",Класична!G171,IF($E$19="ануітет",Ануїтет!F172))</f>
        <v/>
      </c>
      <c r="H183" s="788"/>
      <c r="I183" s="789" t="str">
        <f>IF(E183="","",IF($E$19="класична",Класична!H171,IF($E$19="ануітет",Ануїтет!G172)))</f>
        <v/>
      </c>
      <c r="J183" s="789"/>
      <c r="K183" s="789"/>
      <c r="L183" s="789"/>
      <c r="M183" s="806"/>
      <c r="N183" s="806"/>
      <c r="O183" s="806"/>
      <c r="P183" s="806"/>
      <c r="Q183" s="806"/>
      <c r="R183" s="806"/>
      <c r="S183" s="775" t="str">
        <f>IF($E$19="класична",Класична!L171,IF($E$19="ануітет",Ануїтет!K172))</f>
        <v/>
      </c>
      <c r="T183" s="775" t="str">
        <f>IF($E$19="класична",Класична!M171,IF($E$19="ануітет",Ануїтет!L172))</f>
        <v/>
      </c>
      <c r="U183" s="806"/>
      <c r="V183" s="806"/>
      <c r="W183" s="806"/>
      <c r="X183" s="806"/>
      <c r="Y183" s="806"/>
    </row>
    <row r="184" spans="1:25" x14ac:dyDescent="0.35">
      <c r="A184" s="781">
        <v>145</v>
      </c>
      <c r="B184" s="782" t="str">
        <f>IF($E$19="класична",Класична!C172,IF('Розрах.заг.варт.'!$E$19="ануітет",Ануїтет!B173))</f>
        <v/>
      </c>
      <c r="C184" s="783" t="str">
        <f t="shared" si="19"/>
        <v/>
      </c>
      <c r="D184" s="784" t="str">
        <f t="shared" si="17"/>
        <v/>
      </c>
      <c r="E184" s="785" t="str">
        <f>IF($E$19="класична",Класична!F172,IF($E$19="ануітет",Ануїтет!E173))</f>
        <v/>
      </c>
      <c r="F184" s="786" t="str">
        <f t="shared" si="18"/>
        <v/>
      </c>
      <c r="G184" s="787" t="str">
        <f>IF($E$19="класична",Класична!G172,IF($E$19="ануітет",Ануїтет!F173))</f>
        <v/>
      </c>
      <c r="H184" s="788"/>
      <c r="I184" s="789" t="str">
        <f>IF(E184="","",IF($E$19="класична",Класична!H172,IF($E$19="ануітет",Ануїтет!G173)))</f>
        <v/>
      </c>
      <c r="J184" s="789"/>
      <c r="K184" s="789"/>
      <c r="L184" s="789"/>
      <c r="M184" s="806"/>
      <c r="N184" s="806"/>
      <c r="O184" s="806"/>
      <c r="P184" s="806"/>
      <c r="Q184" s="806"/>
      <c r="R184" s="806"/>
      <c r="S184" s="792" t="str">
        <f>IF($E$19="класична",Класична!L172,IF($E$19="ануітет",Ануїтет!K173))</f>
        <v/>
      </c>
      <c r="T184" s="796" t="str">
        <f>IF($E$19="класична",Класична!M172,IF($E$19="ануітет",Ануїтет!L173))</f>
        <v/>
      </c>
      <c r="U184" s="806"/>
      <c r="V184" s="806"/>
      <c r="W184" s="806"/>
      <c r="X184" s="806"/>
      <c r="Y184" s="806"/>
    </row>
    <row r="185" spans="1:25" x14ac:dyDescent="0.35">
      <c r="A185" s="781">
        <v>146</v>
      </c>
      <c r="B185" s="782" t="str">
        <f>IF($E$19="класична",Класична!C173,IF('Розрах.заг.варт.'!$E$19="ануітет",Ануїтет!B174))</f>
        <v/>
      </c>
      <c r="C185" s="783" t="str">
        <f t="shared" si="19"/>
        <v/>
      </c>
      <c r="D185" s="784" t="str">
        <f t="shared" si="17"/>
        <v/>
      </c>
      <c r="E185" s="785" t="str">
        <f>IF($E$19="класична",Класична!F173,IF($E$19="ануітет",Ануїтет!E174))</f>
        <v/>
      </c>
      <c r="F185" s="786" t="str">
        <f t="shared" si="18"/>
        <v/>
      </c>
      <c r="G185" s="787" t="str">
        <f>IF($E$19="класична",Класична!G173,IF($E$19="ануітет",Ануїтет!F174))</f>
        <v/>
      </c>
      <c r="H185" s="788"/>
      <c r="I185" s="789" t="str">
        <f>IF(E185="","",IF($E$19="класична",Класична!H173,IF($E$19="ануітет",Ануїтет!G174)))</f>
        <v/>
      </c>
      <c r="J185" s="789"/>
      <c r="K185" s="789"/>
      <c r="L185" s="789"/>
      <c r="M185" s="806"/>
      <c r="N185" s="806"/>
      <c r="O185" s="806"/>
      <c r="P185" s="806"/>
      <c r="Q185" s="806"/>
      <c r="R185" s="806"/>
      <c r="S185" s="792" t="str">
        <f>IF($E$19="класична",Класична!L173,IF($E$19="ануітет",Ануїтет!K174))</f>
        <v/>
      </c>
      <c r="T185" s="796" t="str">
        <f>IF($E$19="класична",Класична!M173,IF($E$19="ануітет",Ануїтет!L174))</f>
        <v/>
      </c>
      <c r="U185" s="806"/>
      <c r="V185" s="806"/>
      <c r="W185" s="806"/>
      <c r="X185" s="806"/>
      <c r="Y185" s="806"/>
    </row>
    <row r="186" spans="1:25" x14ac:dyDescent="0.35">
      <c r="A186" s="781">
        <v>147</v>
      </c>
      <c r="B186" s="782" t="str">
        <f>IF($E$19="класична",Класична!C174,IF('Розрах.заг.варт.'!$E$19="ануітет",Ануїтет!B175))</f>
        <v/>
      </c>
      <c r="C186" s="783" t="str">
        <f t="shared" si="19"/>
        <v/>
      </c>
      <c r="D186" s="784" t="str">
        <f t="shared" si="17"/>
        <v/>
      </c>
      <c r="E186" s="785" t="str">
        <f>IF($E$19="класична",Класична!F174,IF($E$19="ануітет",Ануїтет!E175))</f>
        <v/>
      </c>
      <c r="F186" s="786" t="str">
        <f t="shared" si="18"/>
        <v/>
      </c>
      <c r="G186" s="787" t="str">
        <f>IF($E$19="класична",Класична!G174,IF($E$19="ануітет",Ануїтет!F175))</f>
        <v/>
      </c>
      <c r="H186" s="788"/>
      <c r="I186" s="789" t="str">
        <f>IF(E186="","",IF($E$19="класична",Класична!H174,IF($E$19="ануітет",Ануїтет!G175)))</f>
        <v/>
      </c>
      <c r="J186" s="789"/>
      <c r="K186" s="789"/>
      <c r="L186" s="789"/>
      <c r="M186" s="806"/>
      <c r="N186" s="806"/>
      <c r="O186" s="806"/>
      <c r="P186" s="806"/>
      <c r="Q186" s="806"/>
      <c r="R186" s="806"/>
      <c r="S186" s="792" t="str">
        <f>IF($E$19="класична",Класична!L174,IF($E$19="ануітет",Ануїтет!K175))</f>
        <v/>
      </c>
      <c r="T186" s="796" t="str">
        <f>IF($E$19="класична",Класична!M174,IF($E$19="ануітет",Ануїтет!L175))</f>
        <v/>
      </c>
      <c r="U186" s="806"/>
      <c r="V186" s="806"/>
      <c r="W186" s="806"/>
      <c r="X186" s="806"/>
      <c r="Y186" s="806"/>
    </row>
    <row r="187" spans="1:25" x14ac:dyDescent="0.35">
      <c r="A187" s="781">
        <v>148</v>
      </c>
      <c r="B187" s="782" t="str">
        <f>IF($E$19="класична",Класична!C175,IF('Розрах.заг.варт.'!$E$19="ануітет",Ануїтет!B176))</f>
        <v/>
      </c>
      <c r="C187" s="783" t="str">
        <f t="shared" si="19"/>
        <v/>
      </c>
      <c r="D187" s="784" t="str">
        <f t="shared" si="17"/>
        <v/>
      </c>
      <c r="E187" s="785" t="str">
        <f>IF($E$19="класична",Класична!F175,IF($E$19="ануітет",Ануїтет!E176))</f>
        <v/>
      </c>
      <c r="F187" s="786" t="str">
        <f t="shared" si="18"/>
        <v/>
      </c>
      <c r="G187" s="787" t="str">
        <f>IF($E$19="класична",Класична!G175,IF($E$19="ануітет",Ануїтет!F176))</f>
        <v/>
      </c>
      <c r="H187" s="788"/>
      <c r="I187" s="789" t="str">
        <f>IF(E187="","",IF($E$19="класична",Класична!H175,IF($E$19="ануітет",Ануїтет!G176)))</f>
        <v/>
      </c>
      <c r="J187" s="789"/>
      <c r="K187" s="789"/>
      <c r="L187" s="789"/>
      <c r="M187" s="806"/>
      <c r="N187" s="806"/>
      <c r="O187" s="806"/>
      <c r="P187" s="806"/>
      <c r="Q187" s="806"/>
      <c r="R187" s="806"/>
      <c r="S187" s="792" t="str">
        <f>IF($E$19="класична",Класична!L175,IF($E$19="ануітет",Ануїтет!K176))</f>
        <v/>
      </c>
      <c r="T187" s="796" t="str">
        <f>IF($E$19="класична",Класична!M175,IF($E$19="ануітет",Ануїтет!L176))</f>
        <v/>
      </c>
      <c r="U187" s="806"/>
      <c r="V187" s="806"/>
      <c r="W187" s="806"/>
      <c r="X187" s="806"/>
      <c r="Y187" s="806"/>
    </row>
    <row r="188" spans="1:25" x14ac:dyDescent="0.35">
      <c r="A188" s="781">
        <v>149</v>
      </c>
      <c r="B188" s="782" t="str">
        <f>IF($E$19="класична",Класична!C176,IF('Розрах.заг.варт.'!$E$19="ануітет",Ануїтет!B177))</f>
        <v/>
      </c>
      <c r="C188" s="783" t="str">
        <f t="shared" si="19"/>
        <v/>
      </c>
      <c r="D188" s="784" t="str">
        <f t="shared" si="17"/>
        <v/>
      </c>
      <c r="E188" s="785" t="str">
        <f>IF($E$19="класична",Класична!F176,IF($E$19="ануітет",Ануїтет!E177))</f>
        <v/>
      </c>
      <c r="F188" s="786" t="str">
        <f t="shared" si="18"/>
        <v/>
      </c>
      <c r="G188" s="787" t="str">
        <f>IF($E$19="класична",Класична!G176,IF($E$19="ануітет",Ануїтет!F177))</f>
        <v/>
      </c>
      <c r="H188" s="788"/>
      <c r="I188" s="789" t="str">
        <f>IF(E188="","",IF($E$19="класична",Класична!H176,IF($E$19="ануітет",Ануїтет!G177)))</f>
        <v/>
      </c>
      <c r="J188" s="789"/>
      <c r="K188" s="789"/>
      <c r="L188" s="789"/>
      <c r="M188" s="806"/>
      <c r="N188" s="806"/>
      <c r="O188" s="806"/>
      <c r="P188" s="806"/>
      <c r="Q188" s="806"/>
      <c r="R188" s="806"/>
      <c r="S188" s="792" t="str">
        <f>IF($E$19="класична",Класична!L176,IF($E$19="ануітет",Ануїтет!K177))</f>
        <v/>
      </c>
      <c r="T188" s="796" t="str">
        <f>IF($E$19="класична",Класична!M176,IF($E$19="ануітет",Ануїтет!L177))</f>
        <v/>
      </c>
      <c r="U188" s="806"/>
      <c r="V188" s="806"/>
      <c r="W188" s="806"/>
      <c r="X188" s="806"/>
      <c r="Y188" s="806"/>
    </row>
    <row r="189" spans="1:25" x14ac:dyDescent="0.35">
      <c r="A189" s="781">
        <v>150</v>
      </c>
      <c r="B189" s="782" t="str">
        <f>IF($E$19="класична",Класична!C177,IF('Розрах.заг.варт.'!$E$19="ануітет",Ануїтет!B178))</f>
        <v/>
      </c>
      <c r="C189" s="783" t="str">
        <f t="shared" si="19"/>
        <v/>
      </c>
      <c r="D189" s="784" t="str">
        <f t="shared" si="17"/>
        <v/>
      </c>
      <c r="E189" s="785" t="str">
        <f>IF($E$19="класична",Класична!F177,IF($E$19="ануітет",Ануїтет!E178))</f>
        <v/>
      </c>
      <c r="F189" s="786" t="str">
        <f t="shared" si="18"/>
        <v/>
      </c>
      <c r="G189" s="787" t="str">
        <f>IF($E$19="класична",Класична!G177,IF($E$19="ануітет",Ануїтет!F178))</f>
        <v/>
      </c>
      <c r="H189" s="788"/>
      <c r="I189" s="789" t="str">
        <f>IF(E189="","",IF($E$19="класична",Класична!H177,IF($E$19="ануітет",Ануїтет!G178)))</f>
        <v/>
      </c>
      <c r="J189" s="789"/>
      <c r="K189" s="789"/>
      <c r="L189" s="789"/>
      <c r="M189" s="806"/>
      <c r="N189" s="806"/>
      <c r="O189" s="806"/>
      <c r="P189" s="806"/>
      <c r="Q189" s="806"/>
      <c r="R189" s="806"/>
      <c r="S189" s="792" t="str">
        <f>IF($E$19="класична",Класична!L177,IF($E$19="ануітет",Ануїтет!K178))</f>
        <v/>
      </c>
      <c r="T189" s="796" t="str">
        <f>IF($E$19="класична",Класична!M177,IF($E$19="ануітет",Ануїтет!L178))</f>
        <v/>
      </c>
      <c r="U189" s="806"/>
      <c r="V189" s="806"/>
      <c r="W189" s="806"/>
      <c r="X189" s="806"/>
      <c r="Y189" s="806"/>
    </row>
    <row r="190" spans="1:25" x14ac:dyDescent="0.35">
      <c r="A190" s="781">
        <v>151</v>
      </c>
      <c r="B190" s="782" t="str">
        <f>IF($E$19="класична",Класична!C178,IF('Розрах.заг.варт.'!$E$19="ануітет",Ануїтет!B179))</f>
        <v/>
      </c>
      <c r="C190" s="783" t="str">
        <f t="shared" si="19"/>
        <v/>
      </c>
      <c r="D190" s="784" t="str">
        <f t="shared" si="17"/>
        <v/>
      </c>
      <c r="E190" s="785" t="str">
        <f>IF($E$19="класична",Класична!F178,IF($E$19="ануітет",Ануїтет!E179))</f>
        <v/>
      </c>
      <c r="F190" s="786" t="str">
        <f t="shared" si="18"/>
        <v/>
      </c>
      <c r="G190" s="787" t="str">
        <f>IF($E$19="класична",Класична!G178,IF($E$19="ануітет",Ануїтет!F179))</f>
        <v/>
      </c>
      <c r="H190" s="788"/>
      <c r="I190" s="789" t="str">
        <f>IF(E190="","",IF($E$19="класична",Класична!H178,IF($E$19="ануітет",Ануїтет!G179)))</f>
        <v/>
      </c>
      <c r="J190" s="789"/>
      <c r="K190" s="789"/>
      <c r="L190" s="789"/>
      <c r="M190" s="806"/>
      <c r="N190" s="806"/>
      <c r="O190" s="806"/>
      <c r="P190" s="806"/>
      <c r="Q190" s="806"/>
      <c r="R190" s="806"/>
      <c r="S190" s="792" t="str">
        <f>IF($E$19="класична",Класична!L178,IF($E$19="ануітет",Ануїтет!K179))</f>
        <v/>
      </c>
      <c r="T190" s="796" t="str">
        <f>IF($E$19="класична",Класична!M178,IF($E$19="ануітет",Ануїтет!L179))</f>
        <v/>
      </c>
      <c r="U190" s="806"/>
      <c r="V190" s="806"/>
      <c r="W190" s="806"/>
      <c r="X190" s="806"/>
      <c r="Y190" s="806"/>
    </row>
    <row r="191" spans="1:25" x14ac:dyDescent="0.35">
      <c r="A191" s="781">
        <v>152</v>
      </c>
      <c r="B191" s="782" t="str">
        <f>IF($E$19="класична",Класична!C179,IF('Розрах.заг.варт.'!$E$19="ануітет",Ануїтет!B180))</f>
        <v/>
      </c>
      <c r="C191" s="783" t="str">
        <f t="shared" si="19"/>
        <v/>
      </c>
      <c r="D191" s="784" t="str">
        <f t="shared" si="17"/>
        <v/>
      </c>
      <c r="E191" s="785" t="str">
        <f>IF($E$19="класична",Класична!F179,IF($E$19="ануітет",Ануїтет!E180))</f>
        <v/>
      </c>
      <c r="F191" s="786" t="str">
        <f t="shared" si="18"/>
        <v/>
      </c>
      <c r="G191" s="787" t="str">
        <f>IF($E$19="класична",Класична!G179,IF($E$19="ануітет",Ануїтет!F180))</f>
        <v/>
      </c>
      <c r="H191" s="788"/>
      <c r="I191" s="789" t="str">
        <f>IF(E191="","",IF($E$19="класична",Класична!H179,IF($E$19="ануітет",Ануїтет!G180)))</f>
        <v/>
      </c>
      <c r="J191" s="789"/>
      <c r="K191" s="789"/>
      <c r="L191" s="789"/>
      <c r="M191" s="806"/>
      <c r="N191" s="806"/>
      <c r="O191" s="806"/>
      <c r="P191" s="806"/>
      <c r="Q191" s="806"/>
      <c r="R191" s="806"/>
      <c r="S191" s="792" t="str">
        <f>IF($E$19="класична",Класична!L179,IF($E$19="ануітет",Ануїтет!K180))</f>
        <v/>
      </c>
      <c r="T191" s="796" t="str">
        <f>IF($E$19="класична",Класична!M179,IF($E$19="ануітет",Ануїтет!L180))</f>
        <v/>
      </c>
      <c r="U191" s="806"/>
      <c r="V191" s="806"/>
      <c r="W191" s="806"/>
      <c r="X191" s="806"/>
      <c r="Y191" s="806"/>
    </row>
    <row r="192" spans="1:25" x14ac:dyDescent="0.35">
      <c r="A192" s="781">
        <v>153</v>
      </c>
      <c r="B192" s="782" t="str">
        <f>IF($E$19="класична",Класична!C180,IF('Розрах.заг.варт.'!$E$19="ануітет",Ануїтет!B181))</f>
        <v/>
      </c>
      <c r="C192" s="783" t="str">
        <f t="shared" si="19"/>
        <v/>
      </c>
      <c r="D192" s="784" t="str">
        <f t="shared" si="17"/>
        <v/>
      </c>
      <c r="E192" s="785" t="str">
        <f>IF($E$19="класична",Класична!F180,IF($E$19="ануітет",Ануїтет!E181))</f>
        <v/>
      </c>
      <c r="F192" s="786" t="str">
        <f t="shared" si="18"/>
        <v/>
      </c>
      <c r="G192" s="787" t="str">
        <f>IF($E$19="класична",Класична!G180,IF($E$19="ануітет",Ануїтет!F181))</f>
        <v/>
      </c>
      <c r="H192" s="788"/>
      <c r="I192" s="789" t="str">
        <f>IF(E192="","",IF($E$19="класична",Класична!H180,IF($E$19="ануітет",Ануїтет!G181)))</f>
        <v/>
      </c>
      <c r="J192" s="789"/>
      <c r="K192" s="789"/>
      <c r="L192" s="789"/>
      <c r="M192" s="806"/>
      <c r="N192" s="806"/>
      <c r="O192" s="806"/>
      <c r="P192" s="806"/>
      <c r="Q192" s="806"/>
      <c r="R192" s="806"/>
      <c r="S192" s="792" t="str">
        <f>IF($E$19="класична",Класична!L180,IF($E$19="ануітет",Ануїтет!K181))</f>
        <v/>
      </c>
      <c r="T192" s="796" t="str">
        <f>IF($E$19="класична",Класична!M180,IF($E$19="ануітет",Ануїтет!L181))</f>
        <v/>
      </c>
      <c r="U192" s="806"/>
      <c r="V192" s="806"/>
      <c r="W192" s="806"/>
      <c r="X192" s="806"/>
      <c r="Y192" s="806"/>
    </row>
    <row r="193" spans="1:25" x14ac:dyDescent="0.35">
      <c r="A193" s="781">
        <v>154</v>
      </c>
      <c r="B193" s="782" t="str">
        <f>IF($E$19="класична",Класична!C181,IF('Розрах.заг.варт.'!$E$19="ануітет",Ануїтет!B182))</f>
        <v/>
      </c>
      <c r="C193" s="783" t="str">
        <f t="shared" si="19"/>
        <v/>
      </c>
      <c r="D193" s="784" t="str">
        <f t="shared" si="17"/>
        <v/>
      </c>
      <c r="E193" s="785" t="str">
        <f>IF($E$19="класична",Класична!F181,IF($E$19="ануітет",Ануїтет!E182))</f>
        <v/>
      </c>
      <c r="F193" s="786" t="str">
        <f t="shared" si="18"/>
        <v/>
      </c>
      <c r="G193" s="787" t="str">
        <f>IF($E$19="класична",Класична!G181,IF($E$19="ануітет",Ануїтет!F182))</f>
        <v/>
      </c>
      <c r="H193" s="788"/>
      <c r="I193" s="789" t="str">
        <f>IF(E193="","",IF($E$19="класична",Класична!H181,IF($E$19="ануітет",Ануїтет!G182)))</f>
        <v/>
      </c>
      <c r="J193" s="789"/>
      <c r="K193" s="789"/>
      <c r="L193" s="789"/>
      <c r="M193" s="806"/>
      <c r="N193" s="806"/>
      <c r="O193" s="806"/>
      <c r="P193" s="806"/>
      <c r="Q193" s="806"/>
      <c r="R193" s="806"/>
      <c r="S193" s="792" t="str">
        <f>IF($E$19="класична",Класична!L181,IF($E$19="ануітет",Ануїтет!K182))</f>
        <v/>
      </c>
      <c r="T193" s="796" t="str">
        <f>IF($E$19="класична",Класична!M181,IF($E$19="ануітет",Ануїтет!L182))</f>
        <v/>
      </c>
      <c r="U193" s="806"/>
      <c r="V193" s="806"/>
      <c r="W193" s="806"/>
      <c r="X193" s="806"/>
      <c r="Y193" s="806"/>
    </row>
    <row r="194" spans="1:25" x14ac:dyDescent="0.35">
      <c r="A194" s="781">
        <v>155</v>
      </c>
      <c r="B194" s="782" t="str">
        <f>IF($E$19="класична",Класична!C182,IF('Розрах.заг.варт.'!$E$19="ануітет",Ануїтет!B183))</f>
        <v/>
      </c>
      <c r="C194" s="783" t="str">
        <f t="shared" si="19"/>
        <v/>
      </c>
      <c r="D194" s="784" t="str">
        <f t="shared" si="17"/>
        <v/>
      </c>
      <c r="E194" s="785" t="str">
        <f>IF($E$19="класична",Класична!F182,IF($E$19="ануітет",Ануїтет!E183))</f>
        <v/>
      </c>
      <c r="F194" s="786" t="str">
        <f t="shared" si="18"/>
        <v/>
      </c>
      <c r="G194" s="787" t="str">
        <f>IF($E$19="класична",Класична!G182,IF($E$19="ануітет",Ануїтет!F183))</f>
        <v/>
      </c>
      <c r="H194" s="788"/>
      <c r="I194" s="789" t="str">
        <f>IF(E194="","",IF($E$19="класична",Класична!H182,IF($E$19="ануітет",Ануїтет!G183)))</f>
        <v/>
      </c>
      <c r="J194" s="789"/>
      <c r="K194" s="789"/>
      <c r="L194" s="789"/>
      <c r="M194" s="806"/>
      <c r="N194" s="806"/>
      <c r="O194" s="806"/>
      <c r="P194" s="806"/>
      <c r="Q194" s="806"/>
      <c r="R194" s="806"/>
      <c r="S194" s="792" t="str">
        <f>IF($E$19="класична",Класична!L182,IF($E$19="ануітет",Ануїтет!K183))</f>
        <v/>
      </c>
      <c r="T194" s="796" t="str">
        <f>IF($E$19="класична",Класична!M182,IF($E$19="ануітет",Ануїтет!L183))</f>
        <v/>
      </c>
      <c r="U194" s="806"/>
      <c r="V194" s="806"/>
      <c r="W194" s="806"/>
      <c r="X194" s="806"/>
      <c r="Y194" s="806"/>
    </row>
    <row r="195" spans="1:25" x14ac:dyDescent="0.35">
      <c r="A195" s="781">
        <v>156</v>
      </c>
      <c r="B195" s="782" t="str">
        <f>IF($E$19="класична",Класична!C183,IF('Розрах.заг.варт.'!$E$19="ануітет",Ануїтет!B184))</f>
        <v/>
      </c>
      <c r="C195" s="783" t="str">
        <f t="shared" si="19"/>
        <v/>
      </c>
      <c r="D195" s="784" t="str">
        <f t="shared" si="17"/>
        <v/>
      </c>
      <c r="E195" s="785" t="str">
        <f>IF($E$19="класична",Класична!F183,IF($E$19="ануітет",Ануїтет!E184))</f>
        <v/>
      </c>
      <c r="F195" s="774" t="str">
        <f t="shared" si="18"/>
        <v/>
      </c>
      <c r="G195" s="787" t="str">
        <f>IF($E$19="класична",Класична!G183,IF($E$19="ануітет",Ануїтет!F184))</f>
        <v/>
      </c>
      <c r="H195" s="788"/>
      <c r="I195" s="789" t="str">
        <f>IF(E195="","",IF($E$19="класична",Класична!H183,IF($E$19="ануітет",Ануїтет!G184)))</f>
        <v/>
      </c>
      <c r="J195" s="789"/>
      <c r="K195" s="789"/>
      <c r="L195" s="789"/>
      <c r="M195" s="806"/>
      <c r="N195" s="806"/>
      <c r="O195" s="806"/>
      <c r="P195" s="806"/>
      <c r="Q195" s="806"/>
      <c r="R195" s="806"/>
      <c r="S195" s="775" t="str">
        <f>IF($E$19="класична",Класична!L183,IF($E$19="ануітет",Ануїтет!K184))</f>
        <v/>
      </c>
      <c r="T195" s="775" t="str">
        <f>IF($E$19="класична",Класична!M183,IF($E$19="ануітет",Ануїтет!L184))</f>
        <v/>
      </c>
      <c r="U195" s="806"/>
      <c r="V195" s="806"/>
      <c r="W195" s="806"/>
      <c r="X195" s="806"/>
      <c r="Y195" s="806"/>
    </row>
    <row r="196" spans="1:25" x14ac:dyDescent="0.35">
      <c r="A196" s="781">
        <v>157</v>
      </c>
      <c r="B196" s="782" t="str">
        <f>IF($E$19="класична",Класична!C184,IF('Розрах.заг.варт.'!$E$19="ануітет",Ануїтет!B185))</f>
        <v/>
      </c>
      <c r="C196" s="783" t="str">
        <f t="shared" si="19"/>
        <v/>
      </c>
      <c r="D196" s="784" t="str">
        <f t="shared" si="17"/>
        <v/>
      </c>
      <c r="E196" s="785" t="str">
        <f>IF($E$19="класична",Класична!F184,IF($E$19="ануітет",Ануїтет!E185))</f>
        <v/>
      </c>
      <c r="F196" s="786" t="str">
        <f t="shared" si="18"/>
        <v/>
      </c>
      <c r="G196" s="787" t="str">
        <f>IF($E$19="класична",Класична!G184,IF($E$19="ануітет",Ануїтет!F185))</f>
        <v/>
      </c>
      <c r="H196" s="788"/>
      <c r="I196" s="789" t="str">
        <f>IF(E196="","",IF($E$19="класична",Класична!H184,IF($E$19="ануітет",Ануїтет!G185)))</f>
        <v/>
      </c>
      <c r="J196" s="789"/>
      <c r="K196" s="789"/>
      <c r="L196" s="789"/>
      <c r="M196" s="806"/>
      <c r="N196" s="806"/>
      <c r="O196" s="806"/>
      <c r="P196" s="806"/>
      <c r="Q196" s="806"/>
      <c r="R196" s="806"/>
      <c r="S196" s="792" t="str">
        <f>IF($E$19="класична",Класична!L184,IF($E$19="ануітет",Ануїтет!K185))</f>
        <v/>
      </c>
      <c r="T196" s="796" t="str">
        <f>IF($E$19="класична",Класична!M184,IF($E$19="ануітет",Ануїтет!L185))</f>
        <v/>
      </c>
      <c r="U196" s="806"/>
      <c r="V196" s="806"/>
      <c r="W196" s="806"/>
      <c r="X196" s="806"/>
      <c r="Y196" s="806"/>
    </row>
    <row r="197" spans="1:25" x14ac:dyDescent="0.35">
      <c r="A197" s="781">
        <v>158</v>
      </c>
      <c r="B197" s="782" t="str">
        <f>IF($E$19="класична",Класична!C185,IF('Розрах.заг.варт.'!$E$19="ануітет",Ануїтет!B186))</f>
        <v/>
      </c>
      <c r="C197" s="783" t="str">
        <f t="shared" si="19"/>
        <v/>
      </c>
      <c r="D197" s="784" t="str">
        <f t="shared" si="17"/>
        <v/>
      </c>
      <c r="E197" s="785" t="str">
        <f>IF($E$19="класична",Класична!F185,IF($E$19="ануітет",Ануїтет!E186))</f>
        <v/>
      </c>
      <c r="F197" s="786" t="str">
        <f t="shared" si="18"/>
        <v/>
      </c>
      <c r="G197" s="787" t="str">
        <f>IF($E$19="класична",Класична!G185,IF($E$19="ануітет",Ануїтет!F186))</f>
        <v/>
      </c>
      <c r="H197" s="788"/>
      <c r="I197" s="789" t="str">
        <f>IF(E197="","",IF($E$19="класична",Класична!H185,IF($E$19="ануітет",Ануїтет!G186)))</f>
        <v/>
      </c>
      <c r="J197" s="789"/>
      <c r="K197" s="789"/>
      <c r="L197" s="789"/>
      <c r="M197" s="806"/>
      <c r="N197" s="806"/>
      <c r="O197" s="806"/>
      <c r="P197" s="806"/>
      <c r="Q197" s="806"/>
      <c r="R197" s="806"/>
      <c r="S197" s="792" t="str">
        <f>IF($E$19="класична",Класична!L185,IF($E$19="ануітет",Ануїтет!K186))</f>
        <v/>
      </c>
      <c r="T197" s="796" t="str">
        <f>IF($E$19="класична",Класична!M185,IF($E$19="ануітет",Ануїтет!L186))</f>
        <v/>
      </c>
      <c r="U197" s="806"/>
      <c r="V197" s="806"/>
      <c r="W197" s="806"/>
      <c r="X197" s="806"/>
      <c r="Y197" s="806"/>
    </row>
    <row r="198" spans="1:25" x14ac:dyDescent="0.35">
      <c r="A198" s="781">
        <v>159</v>
      </c>
      <c r="B198" s="782" t="str">
        <f>IF($E$19="класична",Класична!C186,IF('Розрах.заг.варт.'!$E$19="ануітет",Ануїтет!B187))</f>
        <v/>
      </c>
      <c r="C198" s="783" t="str">
        <f t="shared" si="19"/>
        <v/>
      </c>
      <c r="D198" s="784" t="str">
        <f t="shared" si="17"/>
        <v/>
      </c>
      <c r="E198" s="785" t="str">
        <f>IF($E$19="класична",Класична!F186,IF($E$19="ануітет",Ануїтет!E187))</f>
        <v/>
      </c>
      <c r="F198" s="786" t="str">
        <f t="shared" si="18"/>
        <v/>
      </c>
      <c r="G198" s="787" t="str">
        <f>IF($E$19="класична",Класична!G186,IF($E$19="ануітет",Ануїтет!F187))</f>
        <v/>
      </c>
      <c r="H198" s="788"/>
      <c r="I198" s="789" t="str">
        <f>IF(E198="","",IF($E$19="класична",Класична!H186,IF($E$19="ануітет",Ануїтет!G187)))</f>
        <v/>
      </c>
      <c r="J198" s="789"/>
      <c r="K198" s="789"/>
      <c r="L198" s="789"/>
      <c r="M198" s="806"/>
      <c r="N198" s="806"/>
      <c r="O198" s="806"/>
      <c r="P198" s="806"/>
      <c r="Q198" s="806"/>
      <c r="R198" s="806"/>
      <c r="S198" s="792" t="str">
        <f>IF($E$19="класична",Класична!L186,IF($E$19="ануітет",Ануїтет!K187))</f>
        <v/>
      </c>
      <c r="T198" s="796" t="str">
        <f>IF($E$19="класична",Класична!M186,IF($E$19="ануітет",Ануїтет!L187))</f>
        <v/>
      </c>
      <c r="U198" s="806"/>
      <c r="V198" s="806"/>
      <c r="W198" s="806"/>
      <c r="X198" s="806"/>
      <c r="Y198" s="806"/>
    </row>
    <row r="199" spans="1:25" x14ac:dyDescent="0.35">
      <c r="A199" s="781">
        <v>160</v>
      </c>
      <c r="B199" s="782" t="str">
        <f>IF($E$19="класична",Класична!C187,IF('Розрах.заг.варт.'!$E$19="ануітет",Ануїтет!B188))</f>
        <v/>
      </c>
      <c r="C199" s="783" t="str">
        <f t="shared" si="19"/>
        <v/>
      </c>
      <c r="D199" s="784" t="str">
        <f t="shared" si="17"/>
        <v/>
      </c>
      <c r="E199" s="785" t="str">
        <f>IF($E$19="класична",Класична!F187,IF($E$19="ануітет",Ануїтет!E188))</f>
        <v/>
      </c>
      <c r="F199" s="786" t="str">
        <f t="shared" si="18"/>
        <v/>
      </c>
      <c r="G199" s="787" t="str">
        <f>IF($E$19="класична",Класична!G187,IF($E$19="ануітет",Ануїтет!F188))</f>
        <v/>
      </c>
      <c r="H199" s="788"/>
      <c r="I199" s="789" t="str">
        <f>IF(E199="","",IF($E$19="класична",Класична!H187,IF($E$19="ануітет",Ануїтет!G188)))</f>
        <v/>
      </c>
      <c r="J199" s="789"/>
      <c r="K199" s="789"/>
      <c r="L199" s="789"/>
      <c r="M199" s="806"/>
      <c r="N199" s="806"/>
      <c r="O199" s="806"/>
      <c r="P199" s="806"/>
      <c r="Q199" s="806"/>
      <c r="R199" s="806"/>
      <c r="S199" s="792" t="str">
        <f>IF($E$19="класична",Класична!L187,IF($E$19="ануітет",Ануїтет!K188))</f>
        <v/>
      </c>
      <c r="T199" s="796" t="str">
        <f>IF($E$19="класична",Класична!M187,IF($E$19="ануітет",Ануїтет!L188))</f>
        <v/>
      </c>
      <c r="U199" s="806"/>
      <c r="V199" s="806"/>
      <c r="W199" s="806"/>
      <c r="X199" s="806"/>
      <c r="Y199" s="806"/>
    </row>
    <row r="200" spans="1:25" x14ac:dyDescent="0.35">
      <c r="A200" s="781">
        <v>161</v>
      </c>
      <c r="B200" s="782" t="str">
        <f>IF($E$19="класична",Класична!C188,IF('Розрах.заг.варт.'!$E$19="ануітет",Ануїтет!B189))</f>
        <v/>
      </c>
      <c r="C200" s="783" t="str">
        <f t="shared" si="19"/>
        <v/>
      </c>
      <c r="D200" s="784" t="str">
        <f t="shared" si="17"/>
        <v/>
      </c>
      <c r="E200" s="785" t="str">
        <f>IF($E$19="класична",Класична!F188,IF($E$19="ануітет",Ануїтет!E189))</f>
        <v/>
      </c>
      <c r="F200" s="786" t="str">
        <f t="shared" si="18"/>
        <v/>
      </c>
      <c r="G200" s="787" t="str">
        <f>IF($E$19="класична",Класична!G188,IF($E$19="ануітет",Ануїтет!F189))</f>
        <v/>
      </c>
      <c r="H200" s="788"/>
      <c r="I200" s="789" t="str">
        <f>IF(E200="","",IF($E$19="класична",Класична!H188,IF($E$19="ануітет",Ануїтет!G189)))</f>
        <v/>
      </c>
      <c r="J200" s="789"/>
      <c r="K200" s="789"/>
      <c r="L200" s="789"/>
      <c r="M200" s="806"/>
      <c r="N200" s="806"/>
      <c r="O200" s="806"/>
      <c r="P200" s="806"/>
      <c r="Q200" s="806"/>
      <c r="R200" s="806"/>
      <c r="S200" s="792" t="str">
        <f>IF($E$19="класична",Класична!L188,IF($E$19="ануітет",Ануїтет!K189))</f>
        <v/>
      </c>
      <c r="T200" s="796" t="str">
        <f>IF($E$19="класична",Класична!M188,IF($E$19="ануітет",Ануїтет!L189))</f>
        <v/>
      </c>
      <c r="U200" s="806"/>
      <c r="V200" s="806"/>
      <c r="W200" s="806"/>
      <c r="X200" s="806"/>
      <c r="Y200" s="806"/>
    </row>
    <row r="201" spans="1:25" x14ac:dyDescent="0.35">
      <c r="A201" s="781">
        <v>162</v>
      </c>
      <c r="B201" s="782" t="str">
        <f>IF($E$19="класична",Класична!C189,IF('Розрах.заг.варт.'!$E$19="ануітет",Ануїтет!B190))</f>
        <v/>
      </c>
      <c r="C201" s="783" t="str">
        <f t="shared" si="19"/>
        <v/>
      </c>
      <c r="D201" s="784" t="str">
        <f t="shared" si="17"/>
        <v/>
      </c>
      <c r="E201" s="785" t="str">
        <f>IF($E$19="класична",Класична!F189,IF($E$19="ануітет",Ануїтет!E190))</f>
        <v/>
      </c>
      <c r="F201" s="786" t="str">
        <f t="shared" si="18"/>
        <v/>
      </c>
      <c r="G201" s="787" t="str">
        <f>IF($E$19="класична",Класична!G189,IF($E$19="ануітет",Ануїтет!F190))</f>
        <v/>
      </c>
      <c r="H201" s="788"/>
      <c r="I201" s="789" t="str">
        <f>IF(E201="","",IF($E$19="класична",Класична!H189,IF($E$19="ануітет",Ануїтет!G190)))</f>
        <v/>
      </c>
      <c r="J201" s="789"/>
      <c r="K201" s="789"/>
      <c r="L201" s="789"/>
      <c r="M201" s="806"/>
      <c r="N201" s="806"/>
      <c r="O201" s="806"/>
      <c r="P201" s="806"/>
      <c r="Q201" s="806"/>
      <c r="R201" s="806"/>
      <c r="S201" s="792" t="str">
        <f>IF($E$19="класична",Класична!L189,IF($E$19="ануітет",Ануїтет!K190))</f>
        <v/>
      </c>
      <c r="T201" s="796" t="str">
        <f>IF($E$19="класична",Класична!M189,IF($E$19="ануітет",Ануїтет!L190))</f>
        <v/>
      </c>
      <c r="U201" s="806"/>
      <c r="V201" s="806"/>
      <c r="W201" s="806"/>
      <c r="X201" s="806"/>
      <c r="Y201" s="806"/>
    </row>
    <row r="202" spans="1:25" x14ac:dyDescent="0.35">
      <c r="A202" s="781">
        <v>163</v>
      </c>
      <c r="B202" s="782" t="str">
        <f>IF($E$19="класична",Класична!C190,IF('Розрах.заг.варт.'!$E$19="ануітет",Ануїтет!B191))</f>
        <v/>
      </c>
      <c r="C202" s="783" t="str">
        <f t="shared" si="19"/>
        <v/>
      </c>
      <c r="D202" s="784" t="str">
        <f t="shared" si="17"/>
        <v/>
      </c>
      <c r="E202" s="785" t="str">
        <f>IF($E$19="класична",Класична!F190,IF($E$19="ануітет",Ануїтет!E191))</f>
        <v/>
      </c>
      <c r="F202" s="786" t="str">
        <f t="shared" si="18"/>
        <v/>
      </c>
      <c r="G202" s="787" t="str">
        <f>IF($E$19="класична",Класична!G190,IF($E$19="ануітет",Ануїтет!F191))</f>
        <v/>
      </c>
      <c r="H202" s="788"/>
      <c r="I202" s="789" t="str">
        <f>IF(E202="","",IF($E$19="класична",Класична!H190,IF($E$19="ануітет",Ануїтет!G191)))</f>
        <v/>
      </c>
      <c r="J202" s="789"/>
      <c r="K202" s="789"/>
      <c r="L202" s="789"/>
      <c r="M202" s="806"/>
      <c r="N202" s="806"/>
      <c r="O202" s="806"/>
      <c r="P202" s="806"/>
      <c r="Q202" s="806"/>
      <c r="R202" s="806"/>
      <c r="S202" s="792" t="str">
        <f>IF($E$19="класична",Класична!L190,IF($E$19="ануітет",Ануїтет!K191))</f>
        <v/>
      </c>
      <c r="T202" s="796" t="str">
        <f>IF($E$19="класична",Класична!M190,IF($E$19="ануітет",Ануїтет!L191))</f>
        <v/>
      </c>
      <c r="U202" s="806"/>
      <c r="V202" s="806"/>
      <c r="W202" s="806"/>
      <c r="X202" s="806"/>
      <c r="Y202" s="806"/>
    </row>
    <row r="203" spans="1:25" x14ac:dyDescent="0.35">
      <c r="A203" s="781">
        <v>164</v>
      </c>
      <c r="B203" s="782" t="str">
        <f>IF($E$19="класична",Класична!C191,IF('Розрах.заг.варт.'!$E$19="ануітет",Ануїтет!B192))</f>
        <v/>
      </c>
      <c r="C203" s="783" t="str">
        <f t="shared" si="19"/>
        <v/>
      </c>
      <c r="D203" s="784" t="str">
        <f t="shared" si="17"/>
        <v/>
      </c>
      <c r="E203" s="785" t="str">
        <f>IF($E$19="класична",Класична!F191,IF($E$19="ануітет",Ануїтет!E192))</f>
        <v/>
      </c>
      <c r="F203" s="786" t="str">
        <f t="shared" si="18"/>
        <v/>
      </c>
      <c r="G203" s="787" t="str">
        <f>IF($E$19="класична",Класична!G191,IF($E$19="ануітет",Ануїтет!F192))</f>
        <v/>
      </c>
      <c r="H203" s="788"/>
      <c r="I203" s="789" t="str">
        <f>IF(E203="","",IF($E$19="класична",Класична!H191,IF($E$19="ануітет",Ануїтет!G192)))</f>
        <v/>
      </c>
      <c r="J203" s="789"/>
      <c r="K203" s="789"/>
      <c r="L203" s="789"/>
      <c r="M203" s="806"/>
      <c r="N203" s="806"/>
      <c r="O203" s="806"/>
      <c r="P203" s="806"/>
      <c r="Q203" s="806"/>
      <c r="R203" s="806"/>
      <c r="S203" s="792" t="str">
        <f>IF($E$19="класична",Класична!L191,IF($E$19="ануітет",Ануїтет!K192))</f>
        <v/>
      </c>
      <c r="T203" s="796" t="str">
        <f>IF($E$19="класична",Класична!M191,IF($E$19="ануітет",Ануїтет!L192))</f>
        <v/>
      </c>
      <c r="U203" s="806"/>
      <c r="V203" s="806"/>
      <c r="W203" s="806"/>
      <c r="X203" s="806"/>
      <c r="Y203" s="806"/>
    </row>
    <row r="204" spans="1:25" x14ac:dyDescent="0.35">
      <c r="A204" s="781">
        <v>165</v>
      </c>
      <c r="B204" s="782" t="str">
        <f>IF($E$19="класична",Класична!C192,IF('Розрах.заг.варт.'!$E$19="ануітет",Ануїтет!B193))</f>
        <v/>
      </c>
      <c r="C204" s="783" t="str">
        <f t="shared" si="19"/>
        <v/>
      </c>
      <c r="D204" s="784" t="str">
        <f t="shared" si="17"/>
        <v/>
      </c>
      <c r="E204" s="785" t="str">
        <f>IF($E$19="класична",Класична!F192,IF($E$19="ануітет",Ануїтет!E193))</f>
        <v/>
      </c>
      <c r="F204" s="786" t="str">
        <f t="shared" si="18"/>
        <v/>
      </c>
      <c r="G204" s="787" t="str">
        <f>IF($E$19="класична",Класична!G192,IF($E$19="ануітет",Ануїтет!F193))</f>
        <v/>
      </c>
      <c r="H204" s="788"/>
      <c r="I204" s="789" t="str">
        <f>IF(E204="","",IF($E$19="класична",Класична!H192,IF($E$19="ануітет",Ануїтет!G193)))</f>
        <v/>
      </c>
      <c r="J204" s="789"/>
      <c r="K204" s="789"/>
      <c r="L204" s="789"/>
      <c r="M204" s="806"/>
      <c r="N204" s="806"/>
      <c r="O204" s="806"/>
      <c r="P204" s="806"/>
      <c r="Q204" s="806"/>
      <c r="R204" s="806"/>
      <c r="S204" s="792" t="str">
        <f>IF($E$19="класична",Класична!L192,IF($E$19="ануітет",Ануїтет!K193))</f>
        <v/>
      </c>
      <c r="T204" s="796" t="str">
        <f>IF($E$19="класична",Класична!M192,IF($E$19="ануітет",Ануїтет!L193))</f>
        <v/>
      </c>
      <c r="U204" s="806"/>
      <c r="V204" s="806"/>
      <c r="W204" s="806"/>
      <c r="X204" s="806"/>
      <c r="Y204" s="806"/>
    </row>
    <row r="205" spans="1:25" x14ac:dyDescent="0.35">
      <c r="A205" s="781">
        <v>166</v>
      </c>
      <c r="B205" s="782" t="str">
        <f>IF($E$19="класична",Класична!C193,IF('Розрах.заг.варт.'!$E$19="ануітет",Ануїтет!B194))</f>
        <v/>
      </c>
      <c r="C205" s="783" t="str">
        <f t="shared" si="19"/>
        <v/>
      </c>
      <c r="D205" s="784" t="str">
        <f t="shared" si="17"/>
        <v/>
      </c>
      <c r="E205" s="785" t="str">
        <f>IF($E$19="класична",Класична!F193,IF($E$19="ануітет",Ануїтет!E194))</f>
        <v/>
      </c>
      <c r="F205" s="786" t="str">
        <f t="shared" si="18"/>
        <v/>
      </c>
      <c r="G205" s="787" t="str">
        <f>IF($E$19="класична",Класична!G193,IF($E$19="ануітет",Ануїтет!F194))</f>
        <v/>
      </c>
      <c r="H205" s="788"/>
      <c r="I205" s="789" t="str">
        <f>IF(E205="","",IF($E$19="класична",Класична!H193,IF($E$19="ануітет",Ануїтет!G194)))</f>
        <v/>
      </c>
      <c r="J205" s="789"/>
      <c r="K205" s="789"/>
      <c r="L205" s="789"/>
      <c r="M205" s="806"/>
      <c r="N205" s="806"/>
      <c r="O205" s="806"/>
      <c r="P205" s="806"/>
      <c r="Q205" s="806"/>
      <c r="R205" s="806"/>
      <c r="S205" s="792" t="str">
        <f>IF($E$19="класична",Класична!L193,IF($E$19="ануітет",Ануїтет!K194))</f>
        <v/>
      </c>
      <c r="T205" s="796" t="str">
        <f>IF($E$19="класична",Класична!M193,IF($E$19="ануітет",Ануїтет!L194))</f>
        <v/>
      </c>
      <c r="U205" s="806"/>
      <c r="V205" s="806"/>
      <c r="W205" s="806"/>
      <c r="X205" s="806"/>
      <c r="Y205" s="806"/>
    </row>
    <row r="206" spans="1:25" x14ac:dyDescent="0.35">
      <c r="A206" s="781">
        <v>167</v>
      </c>
      <c r="B206" s="782" t="str">
        <f>IF($E$19="класична",Класична!C194,IF('Розрах.заг.варт.'!$E$19="ануітет",Ануїтет!B195))</f>
        <v/>
      </c>
      <c r="C206" s="783" t="str">
        <f t="shared" si="19"/>
        <v/>
      </c>
      <c r="D206" s="784" t="str">
        <f t="shared" si="17"/>
        <v/>
      </c>
      <c r="E206" s="785" t="str">
        <f>IF($E$19="класична",Класична!F194,IF($E$19="ануітет",Ануїтет!E195))</f>
        <v/>
      </c>
      <c r="F206" s="786" t="str">
        <f t="shared" si="18"/>
        <v/>
      </c>
      <c r="G206" s="787" t="str">
        <f>IF($E$19="класична",Класична!G194,IF($E$19="ануітет",Ануїтет!F195))</f>
        <v/>
      </c>
      <c r="H206" s="788"/>
      <c r="I206" s="789" t="str">
        <f>IF(E206="","",IF($E$19="класична",Класична!H194,IF($E$19="ануітет",Ануїтет!G195)))</f>
        <v/>
      </c>
      <c r="J206" s="789"/>
      <c r="K206" s="789"/>
      <c r="L206" s="789"/>
      <c r="M206" s="806"/>
      <c r="N206" s="806"/>
      <c r="O206" s="806"/>
      <c r="P206" s="806"/>
      <c r="Q206" s="806"/>
      <c r="R206" s="806"/>
      <c r="S206" s="792" t="str">
        <f>IF($E$19="класична",Класична!L194,IF($E$19="ануітет",Ануїтет!K195))</f>
        <v/>
      </c>
      <c r="T206" s="796" t="str">
        <f>IF($E$19="класична",Класична!M194,IF($E$19="ануітет",Ануїтет!L195))</f>
        <v/>
      </c>
      <c r="U206" s="806"/>
      <c r="V206" s="806"/>
      <c r="W206" s="806"/>
      <c r="X206" s="806"/>
      <c r="Y206" s="806"/>
    </row>
    <row r="207" spans="1:25" x14ac:dyDescent="0.35">
      <c r="A207" s="781">
        <v>168</v>
      </c>
      <c r="B207" s="782" t="str">
        <f>IF($E$19="класична",Класична!C195,IF('Розрах.заг.варт.'!$E$19="ануітет",Ануїтет!B196))</f>
        <v/>
      </c>
      <c r="C207" s="783" t="str">
        <f t="shared" si="19"/>
        <v/>
      </c>
      <c r="D207" s="784" t="str">
        <f t="shared" si="17"/>
        <v/>
      </c>
      <c r="E207" s="785" t="str">
        <f>IF($E$19="класична",Класична!F195,IF($E$19="ануітет",Ануїтет!E196))</f>
        <v/>
      </c>
      <c r="F207" s="774" t="str">
        <f t="shared" si="18"/>
        <v/>
      </c>
      <c r="G207" s="787" t="str">
        <f>IF($E$19="класична",Класична!G195,IF($E$19="ануітет",Ануїтет!F196))</f>
        <v/>
      </c>
      <c r="H207" s="788"/>
      <c r="I207" s="789" t="str">
        <f>IF(E207="","",IF($E$19="класична",Класична!H195,IF($E$19="ануітет",Ануїтет!G196)))</f>
        <v/>
      </c>
      <c r="J207" s="789"/>
      <c r="K207" s="789"/>
      <c r="L207" s="789"/>
      <c r="M207" s="806"/>
      <c r="N207" s="806"/>
      <c r="O207" s="806"/>
      <c r="P207" s="806"/>
      <c r="Q207" s="806"/>
      <c r="R207" s="806"/>
      <c r="S207" s="775" t="str">
        <f>IF($E$19="класична",Класична!L195,IF($E$19="ануітет",Ануїтет!K196))</f>
        <v/>
      </c>
      <c r="T207" s="775" t="str">
        <f>IF($E$19="класична",Класична!M195,IF($E$19="ануітет",Ануїтет!L196))</f>
        <v/>
      </c>
      <c r="U207" s="806"/>
      <c r="V207" s="806"/>
      <c r="W207" s="806"/>
      <c r="X207" s="806"/>
      <c r="Y207" s="806"/>
    </row>
    <row r="208" spans="1:25" x14ac:dyDescent="0.35">
      <c r="A208" s="781">
        <v>169</v>
      </c>
      <c r="B208" s="782" t="str">
        <f>IF($E$19="класична",Класична!C196,IF('Розрах.заг.варт.'!$E$19="ануітет",Ануїтет!B197))</f>
        <v/>
      </c>
      <c r="C208" s="783" t="str">
        <f t="shared" si="19"/>
        <v/>
      </c>
      <c r="D208" s="784" t="str">
        <f t="shared" si="17"/>
        <v/>
      </c>
      <c r="E208" s="785" t="str">
        <f>IF($E$19="класична",Класична!F196,IF($E$19="ануітет",Ануїтет!E197))</f>
        <v/>
      </c>
      <c r="F208" s="786" t="str">
        <f t="shared" si="18"/>
        <v/>
      </c>
      <c r="G208" s="787" t="str">
        <f>IF($E$19="класична",Класична!G196,IF($E$19="ануітет",Ануїтет!F197))</f>
        <v/>
      </c>
      <c r="H208" s="788"/>
      <c r="I208" s="789" t="str">
        <f>IF(E208="","",IF($E$19="класична",Класична!H196,IF($E$19="ануітет",Ануїтет!G197)))</f>
        <v/>
      </c>
      <c r="J208" s="789"/>
      <c r="K208" s="789"/>
      <c r="L208" s="789"/>
      <c r="M208" s="806"/>
      <c r="N208" s="806"/>
      <c r="O208" s="806"/>
      <c r="P208" s="806"/>
      <c r="Q208" s="806"/>
      <c r="R208" s="806"/>
      <c r="S208" s="792" t="str">
        <f>IF($E$19="класична",Класична!L196,IF($E$19="ануітет",Ануїтет!K197))</f>
        <v/>
      </c>
      <c r="T208" s="796" t="str">
        <f>IF($E$19="класична",Класична!M196,IF($E$19="ануітет",Ануїтет!L197))</f>
        <v/>
      </c>
      <c r="U208" s="806"/>
      <c r="V208" s="806"/>
      <c r="W208" s="806"/>
      <c r="X208" s="806"/>
      <c r="Y208" s="806"/>
    </row>
    <row r="209" spans="1:25" x14ac:dyDescent="0.35">
      <c r="A209" s="781">
        <v>170</v>
      </c>
      <c r="B209" s="782" t="str">
        <f>IF($E$19="класична",Класична!C197,IF('Розрах.заг.варт.'!$E$19="ануітет",Ануїтет!B198))</f>
        <v/>
      </c>
      <c r="C209" s="783" t="str">
        <f t="shared" si="19"/>
        <v/>
      </c>
      <c r="D209" s="784" t="str">
        <f t="shared" si="17"/>
        <v/>
      </c>
      <c r="E209" s="785" t="str">
        <f>IF($E$19="класична",Класична!F197,IF($E$19="ануітет",Ануїтет!E198))</f>
        <v/>
      </c>
      <c r="F209" s="786" t="str">
        <f t="shared" si="18"/>
        <v/>
      </c>
      <c r="G209" s="787" t="str">
        <f>IF($E$19="класична",Класична!G197,IF($E$19="ануітет",Ануїтет!F198))</f>
        <v/>
      </c>
      <c r="H209" s="788"/>
      <c r="I209" s="789" t="str">
        <f>IF(E209="","",IF($E$19="класична",Класична!H197,IF($E$19="ануітет",Ануїтет!G198)))</f>
        <v/>
      </c>
      <c r="J209" s="789"/>
      <c r="K209" s="789"/>
      <c r="L209" s="789"/>
      <c r="M209" s="806"/>
      <c r="N209" s="806"/>
      <c r="O209" s="806"/>
      <c r="P209" s="806"/>
      <c r="Q209" s="806"/>
      <c r="R209" s="806"/>
      <c r="S209" s="792" t="str">
        <f>IF($E$19="класична",Класична!L197,IF($E$19="ануітет",Ануїтет!K198))</f>
        <v/>
      </c>
      <c r="T209" s="796" t="str">
        <f>IF($E$19="класична",Класична!M197,IF($E$19="ануітет",Ануїтет!L198))</f>
        <v/>
      </c>
      <c r="U209" s="806"/>
      <c r="V209" s="806"/>
      <c r="W209" s="806"/>
      <c r="X209" s="806"/>
      <c r="Y209" s="806"/>
    </row>
    <row r="210" spans="1:25" x14ac:dyDescent="0.35">
      <c r="A210" s="781">
        <v>171</v>
      </c>
      <c r="B210" s="782" t="str">
        <f>IF($E$19="класична",Класична!C198,IF('Розрах.заг.варт.'!$E$19="ануітет",Ануїтет!B199))</f>
        <v/>
      </c>
      <c r="C210" s="783" t="str">
        <f t="shared" si="19"/>
        <v/>
      </c>
      <c r="D210" s="784" t="str">
        <f t="shared" si="17"/>
        <v/>
      </c>
      <c r="E210" s="785" t="str">
        <f>IF($E$19="класична",Класична!F198,IF($E$19="ануітет",Ануїтет!E199))</f>
        <v/>
      </c>
      <c r="F210" s="786" t="str">
        <f t="shared" si="18"/>
        <v/>
      </c>
      <c r="G210" s="787" t="str">
        <f>IF($E$19="класична",Класична!G198,IF($E$19="ануітет",Ануїтет!F199))</f>
        <v/>
      </c>
      <c r="H210" s="788"/>
      <c r="I210" s="789" t="str">
        <f>IF(E210="","",IF($E$19="класична",Класична!H198,IF($E$19="ануітет",Ануїтет!G199)))</f>
        <v/>
      </c>
      <c r="J210" s="789"/>
      <c r="K210" s="789"/>
      <c r="L210" s="789"/>
      <c r="M210" s="806"/>
      <c r="N210" s="806"/>
      <c r="O210" s="806"/>
      <c r="P210" s="806"/>
      <c r="Q210" s="806"/>
      <c r="R210" s="806"/>
      <c r="S210" s="792" t="str">
        <f>IF($E$19="класична",Класична!L198,IF($E$19="ануітет",Ануїтет!K199))</f>
        <v/>
      </c>
      <c r="T210" s="796" t="str">
        <f>IF($E$19="класична",Класична!M198,IF($E$19="ануітет",Ануїтет!L199))</f>
        <v/>
      </c>
      <c r="U210" s="806"/>
      <c r="V210" s="806"/>
      <c r="W210" s="806"/>
      <c r="X210" s="806"/>
      <c r="Y210" s="806"/>
    </row>
    <row r="211" spans="1:25" x14ac:dyDescent="0.35">
      <c r="A211" s="781">
        <v>172</v>
      </c>
      <c r="B211" s="782" t="str">
        <f>IF($E$19="класична",Класична!C199,IF('Розрах.заг.варт.'!$E$19="ануітет",Ануїтет!B200))</f>
        <v/>
      </c>
      <c r="C211" s="783" t="str">
        <f t="shared" si="19"/>
        <v/>
      </c>
      <c r="D211" s="784" t="str">
        <f t="shared" si="17"/>
        <v/>
      </c>
      <c r="E211" s="785" t="str">
        <f>IF($E$19="класична",Класична!F199,IF($E$19="ануітет",Ануїтет!E200))</f>
        <v/>
      </c>
      <c r="F211" s="786" t="str">
        <f t="shared" si="18"/>
        <v/>
      </c>
      <c r="G211" s="787" t="str">
        <f>IF($E$19="класична",Класична!G199,IF($E$19="ануітет",Ануїтет!F200))</f>
        <v/>
      </c>
      <c r="H211" s="788"/>
      <c r="I211" s="789" t="str">
        <f>IF(E211="","",IF($E$19="класична",Класична!H199,IF($E$19="ануітет",Ануїтет!G200)))</f>
        <v/>
      </c>
      <c r="J211" s="789"/>
      <c r="K211" s="789"/>
      <c r="L211" s="789"/>
      <c r="M211" s="806"/>
      <c r="N211" s="806"/>
      <c r="O211" s="806"/>
      <c r="P211" s="806"/>
      <c r="Q211" s="806"/>
      <c r="R211" s="806"/>
      <c r="S211" s="792" t="str">
        <f>IF($E$19="класична",Класична!L199,IF($E$19="ануітет",Ануїтет!K200))</f>
        <v/>
      </c>
      <c r="T211" s="796" t="str">
        <f>IF($E$19="класична",Класична!M199,IF($E$19="ануітет",Ануїтет!L200))</f>
        <v/>
      </c>
      <c r="U211" s="806"/>
      <c r="V211" s="806"/>
      <c r="W211" s="806"/>
      <c r="X211" s="806"/>
      <c r="Y211" s="806"/>
    </row>
    <row r="212" spans="1:25" x14ac:dyDescent="0.35">
      <c r="A212" s="781">
        <v>173</v>
      </c>
      <c r="B212" s="782" t="str">
        <f>IF($E$19="класична",Класична!C200,IF('Розрах.заг.варт.'!$E$19="ануітет",Ануїтет!B201))</f>
        <v/>
      </c>
      <c r="C212" s="783" t="str">
        <f t="shared" si="19"/>
        <v/>
      </c>
      <c r="D212" s="784" t="str">
        <f t="shared" si="17"/>
        <v/>
      </c>
      <c r="E212" s="785" t="str">
        <f>IF($E$19="класична",Класична!F200,IF($E$19="ануітет",Ануїтет!E201))</f>
        <v/>
      </c>
      <c r="F212" s="786" t="str">
        <f t="shared" si="18"/>
        <v/>
      </c>
      <c r="G212" s="787" t="str">
        <f>IF($E$19="класична",Класична!G200,IF($E$19="ануітет",Ануїтет!F201))</f>
        <v/>
      </c>
      <c r="H212" s="788"/>
      <c r="I212" s="789" t="str">
        <f>IF(E212="","",IF($E$19="класична",Класична!H200,IF($E$19="ануітет",Ануїтет!G201)))</f>
        <v/>
      </c>
      <c r="J212" s="789"/>
      <c r="K212" s="789"/>
      <c r="L212" s="789"/>
      <c r="M212" s="806"/>
      <c r="N212" s="806"/>
      <c r="O212" s="806"/>
      <c r="P212" s="806"/>
      <c r="Q212" s="806"/>
      <c r="R212" s="806"/>
      <c r="S212" s="792" t="str">
        <f>IF($E$19="класична",Класична!L200,IF($E$19="ануітет",Ануїтет!K201))</f>
        <v/>
      </c>
      <c r="T212" s="796" t="str">
        <f>IF($E$19="класична",Класична!M200,IF($E$19="ануітет",Ануїтет!L201))</f>
        <v/>
      </c>
      <c r="U212" s="806"/>
      <c r="V212" s="806"/>
      <c r="W212" s="806"/>
      <c r="X212" s="806"/>
      <c r="Y212" s="806"/>
    </row>
    <row r="213" spans="1:25" x14ac:dyDescent="0.35">
      <c r="A213" s="781">
        <v>174</v>
      </c>
      <c r="B213" s="782" t="str">
        <f>IF($E$19="класична",Класична!C201,IF('Розрах.заг.варт.'!$E$19="ануітет",Ануїтет!B202))</f>
        <v/>
      </c>
      <c r="C213" s="783" t="str">
        <f t="shared" si="19"/>
        <v/>
      </c>
      <c r="D213" s="784" t="str">
        <f t="shared" si="17"/>
        <v/>
      </c>
      <c r="E213" s="785" t="str">
        <f>IF($E$19="класична",Класична!F201,IF($E$19="ануітет",Ануїтет!E202))</f>
        <v/>
      </c>
      <c r="F213" s="786" t="str">
        <f t="shared" si="18"/>
        <v/>
      </c>
      <c r="G213" s="787" t="str">
        <f>IF($E$19="класична",Класична!G201,IF($E$19="ануітет",Ануїтет!F202))</f>
        <v/>
      </c>
      <c r="H213" s="788"/>
      <c r="I213" s="789" t="str">
        <f>IF(E213="","",IF($E$19="класична",Класична!H201,IF($E$19="ануітет",Ануїтет!G202)))</f>
        <v/>
      </c>
      <c r="J213" s="789"/>
      <c r="K213" s="789"/>
      <c r="L213" s="789"/>
      <c r="M213" s="806"/>
      <c r="N213" s="806"/>
      <c r="O213" s="806"/>
      <c r="P213" s="806"/>
      <c r="Q213" s="806"/>
      <c r="R213" s="806"/>
      <c r="S213" s="792" t="str">
        <f>IF($E$19="класична",Класична!L201,IF($E$19="ануітет",Ануїтет!K202))</f>
        <v/>
      </c>
      <c r="T213" s="796" t="str">
        <f>IF($E$19="класична",Класична!M201,IF($E$19="ануітет",Ануїтет!L202))</f>
        <v/>
      </c>
      <c r="U213" s="806"/>
      <c r="V213" s="806"/>
      <c r="W213" s="806"/>
      <c r="X213" s="806"/>
      <c r="Y213" s="806"/>
    </row>
    <row r="214" spans="1:25" x14ac:dyDescent="0.35">
      <c r="A214" s="781">
        <v>175</v>
      </c>
      <c r="B214" s="782" t="str">
        <f>IF($E$19="класична",Класична!C202,IF('Розрах.заг.варт.'!$E$19="ануітет",Ануїтет!B203))</f>
        <v/>
      </c>
      <c r="C214" s="783" t="str">
        <f t="shared" si="19"/>
        <v/>
      </c>
      <c r="D214" s="784" t="str">
        <f t="shared" si="17"/>
        <v/>
      </c>
      <c r="E214" s="785" t="str">
        <f>IF($E$19="класична",Класична!F202,IF($E$19="ануітет",Ануїтет!E203))</f>
        <v/>
      </c>
      <c r="F214" s="786" t="str">
        <f t="shared" si="18"/>
        <v/>
      </c>
      <c r="G214" s="787" t="str">
        <f>IF($E$19="класична",Класична!G202,IF($E$19="ануітет",Ануїтет!F203))</f>
        <v/>
      </c>
      <c r="H214" s="788"/>
      <c r="I214" s="789" t="str">
        <f>IF(E214="","",IF($E$19="класична",Класична!H202,IF($E$19="ануітет",Ануїтет!G203)))</f>
        <v/>
      </c>
      <c r="J214" s="789"/>
      <c r="K214" s="789"/>
      <c r="L214" s="789"/>
      <c r="M214" s="806"/>
      <c r="N214" s="806"/>
      <c r="O214" s="806"/>
      <c r="P214" s="806"/>
      <c r="Q214" s="806"/>
      <c r="R214" s="806"/>
      <c r="S214" s="792" t="str">
        <f>IF($E$19="класична",Класична!L202,IF($E$19="ануітет",Ануїтет!K203))</f>
        <v/>
      </c>
      <c r="T214" s="796" t="str">
        <f>IF($E$19="класична",Класична!M202,IF($E$19="ануітет",Ануїтет!L203))</f>
        <v/>
      </c>
      <c r="U214" s="806"/>
      <c r="V214" s="806"/>
      <c r="W214" s="806"/>
      <c r="X214" s="806"/>
      <c r="Y214" s="806"/>
    </row>
    <row r="215" spans="1:25" x14ac:dyDescent="0.35">
      <c r="A215" s="781">
        <v>176</v>
      </c>
      <c r="B215" s="782" t="str">
        <f>IF($E$19="класична",Класична!C203,IF('Розрах.заг.варт.'!$E$19="ануітет",Ануїтет!B204))</f>
        <v/>
      </c>
      <c r="C215" s="783" t="str">
        <f t="shared" si="19"/>
        <v/>
      </c>
      <c r="D215" s="784" t="str">
        <f t="shared" si="17"/>
        <v/>
      </c>
      <c r="E215" s="785" t="str">
        <f>IF($E$19="класична",Класична!F203,IF($E$19="ануітет",Ануїтет!E204))</f>
        <v/>
      </c>
      <c r="F215" s="786" t="str">
        <f t="shared" si="18"/>
        <v/>
      </c>
      <c r="G215" s="787" t="str">
        <f>IF($E$19="класична",Класична!G203,IF($E$19="ануітет",Ануїтет!F204))</f>
        <v/>
      </c>
      <c r="H215" s="788"/>
      <c r="I215" s="789" t="str">
        <f>IF(E215="","",IF($E$19="класична",Класична!H203,IF($E$19="ануітет",Ануїтет!G204)))</f>
        <v/>
      </c>
      <c r="J215" s="789"/>
      <c r="K215" s="789"/>
      <c r="L215" s="789"/>
      <c r="M215" s="806"/>
      <c r="N215" s="806"/>
      <c r="O215" s="806"/>
      <c r="P215" s="806"/>
      <c r="Q215" s="806"/>
      <c r="R215" s="806"/>
      <c r="S215" s="792" t="str">
        <f>IF($E$19="класична",Класична!L203,IF($E$19="ануітет",Ануїтет!K204))</f>
        <v/>
      </c>
      <c r="T215" s="796" t="str">
        <f>IF($E$19="класична",Класична!M203,IF($E$19="ануітет",Ануїтет!L204))</f>
        <v/>
      </c>
      <c r="U215" s="806"/>
      <c r="V215" s="806"/>
      <c r="W215" s="806"/>
      <c r="X215" s="806"/>
      <c r="Y215" s="806"/>
    </row>
    <row r="216" spans="1:25" x14ac:dyDescent="0.35">
      <c r="A216" s="781">
        <v>177</v>
      </c>
      <c r="B216" s="782" t="str">
        <f>IF($E$19="класична",Класична!C204,IF('Розрах.заг.варт.'!$E$19="ануітет",Ануїтет!B205))</f>
        <v/>
      </c>
      <c r="C216" s="783" t="str">
        <f t="shared" si="19"/>
        <v/>
      </c>
      <c r="D216" s="784" t="str">
        <f t="shared" si="17"/>
        <v/>
      </c>
      <c r="E216" s="785" t="str">
        <f>IF($E$19="класична",Класична!F204,IF($E$19="ануітет",Ануїтет!E205))</f>
        <v/>
      </c>
      <c r="F216" s="786" t="str">
        <f t="shared" si="18"/>
        <v/>
      </c>
      <c r="G216" s="787" t="str">
        <f>IF($E$19="класична",Класична!G204,IF($E$19="ануітет",Ануїтет!F205))</f>
        <v/>
      </c>
      <c r="H216" s="788"/>
      <c r="I216" s="789" t="str">
        <f>IF(E216="","",IF($E$19="класична",Класична!H204,IF($E$19="ануітет",Ануїтет!G205)))</f>
        <v/>
      </c>
      <c r="J216" s="789"/>
      <c r="K216" s="789"/>
      <c r="L216" s="789"/>
      <c r="M216" s="806"/>
      <c r="N216" s="806"/>
      <c r="O216" s="806"/>
      <c r="P216" s="806"/>
      <c r="Q216" s="806"/>
      <c r="R216" s="806"/>
      <c r="S216" s="792" t="str">
        <f>IF($E$19="класична",Класична!L204,IF($E$19="ануітет",Ануїтет!K205))</f>
        <v/>
      </c>
      <c r="T216" s="796" t="str">
        <f>IF($E$19="класична",Класична!M204,IF($E$19="ануітет",Ануїтет!L205))</f>
        <v/>
      </c>
      <c r="U216" s="806"/>
      <c r="V216" s="806"/>
      <c r="W216" s="806"/>
      <c r="X216" s="806"/>
      <c r="Y216" s="806"/>
    </row>
    <row r="217" spans="1:25" x14ac:dyDescent="0.35">
      <c r="A217" s="781">
        <v>178</v>
      </c>
      <c r="B217" s="782" t="str">
        <f>IF($E$19="класична",Класична!C205,IF('Розрах.заг.варт.'!$E$19="ануітет",Ануїтет!B206))</f>
        <v/>
      </c>
      <c r="C217" s="783" t="str">
        <f t="shared" si="19"/>
        <v/>
      </c>
      <c r="D217" s="784" t="str">
        <f t="shared" si="17"/>
        <v/>
      </c>
      <c r="E217" s="785" t="str">
        <f>IF($E$19="класична",Класична!F205,IF($E$19="ануітет",Ануїтет!E206))</f>
        <v/>
      </c>
      <c r="F217" s="786" t="str">
        <f t="shared" si="18"/>
        <v/>
      </c>
      <c r="G217" s="787" t="str">
        <f>IF($E$19="класична",Класична!G205,IF($E$19="ануітет",Ануїтет!F206))</f>
        <v/>
      </c>
      <c r="H217" s="788"/>
      <c r="I217" s="789" t="str">
        <f>IF(E217="","",IF($E$19="класична",Класична!H205,IF($E$19="ануітет",Ануїтет!G206)))</f>
        <v/>
      </c>
      <c r="J217" s="789"/>
      <c r="K217" s="789"/>
      <c r="L217" s="789"/>
      <c r="M217" s="806"/>
      <c r="N217" s="806"/>
      <c r="O217" s="806"/>
      <c r="P217" s="806"/>
      <c r="Q217" s="806"/>
      <c r="R217" s="806"/>
      <c r="S217" s="792" t="str">
        <f>IF($E$19="класична",Класична!L205,IF($E$19="ануітет",Ануїтет!K206))</f>
        <v/>
      </c>
      <c r="T217" s="796" t="str">
        <f>IF($E$19="класична",Класична!M205,IF($E$19="ануітет",Ануїтет!L206))</f>
        <v/>
      </c>
      <c r="U217" s="806"/>
      <c r="V217" s="806"/>
      <c r="W217" s="806"/>
      <c r="X217" s="806"/>
      <c r="Y217" s="806"/>
    </row>
    <row r="218" spans="1:25" x14ac:dyDescent="0.35">
      <c r="A218" s="781">
        <v>179</v>
      </c>
      <c r="B218" s="782" t="str">
        <f>IF($E$19="класична",Класична!C206,IF('Розрах.заг.варт.'!$E$19="ануітет",Ануїтет!B207))</f>
        <v/>
      </c>
      <c r="C218" s="783" t="str">
        <f t="shared" si="19"/>
        <v/>
      </c>
      <c r="D218" s="784" t="str">
        <f t="shared" si="17"/>
        <v/>
      </c>
      <c r="E218" s="785" t="str">
        <f>IF($E$19="класична",Класична!F206,IF($E$19="ануітет",Ануїтет!E207))</f>
        <v/>
      </c>
      <c r="F218" s="786" t="str">
        <f t="shared" si="18"/>
        <v/>
      </c>
      <c r="G218" s="787" t="str">
        <f>IF($E$19="класична",Класична!G206,IF($E$19="ануітет",Ануїтет!F207))</f>
        <v/>
      </c>
      <c r="H218" s="788"/>
      <c r="I218" s="789" t="str">
        <f>IF(E218="","",IF($E$19="класична",Класична!H206,IF($E$19="ануітет",Ануїтет!G207)))</f>
        <v/>
      </c>
      <c r="J218" s="789"/>
      <c r="K218" s="789"/>
      <c r="L218" s="789"/>
      <c r="M218" s="806"/>
      <c r="N218" s="806"/>
      <c r="O218" s="806"/>
      <c r="P218" s="806"/>
      <c r="Q218" s="806"/>
      <c r="R218" s="806"/>
      <c r="S218" s="792" t="str">
        <f>IF($E$19="класична",Класична!L206,IF($E$19="ануітет",Ануїтет!K207))</f>
        <v/>
      </c>
      <c r="T218" s="796" t="str">
        <f>IF($E$19="класична",Класична!M206,IF($E$19="ануітет",Ануїтет!L207))</f>
        <v/>
      </c>
      <c r="U218" s="806"/>
      <c r="V218" s="806"/>
      <c r="W218" s="806"/>
      <c r="X218" s="806"/>
      <c r="Y218" s="806"/>
    </row>
    <row r="219" spans="1:25" x14ac:dyDescent="0.35">
      <c r="A219" s="781">
        <v>180</v>
      </c>
      <c r="B219" s="782" t="str">
        <f>IF($E$19="класична",Класична!C207,IF('Розрах.заг.варт.'!$E$19="ануітет",Ануїтет!B208))</f>
        <v/>
      </c>
      <c r="C219" s="783" t="str">
        <f t="shared" si="19"/>
        <v/>
      </c>
      <c r="D219" s="784" t="str">
        <f t="shared" si="17"/>
        <v/>
      </c>
      <c r="E219" s="785" t="str">
        <f>IF($E$19="класична",Класична!F207,IF($E$19="ануітет",Ануїтет!E208))</f>
        <v/>
      </c>
      <c r="F219" s="774" t="str">
        <f t="shared" si="18"/>
        <v/>
      </c>
      <c r="G219" s="787" t="str">
        <f>IF($E$19="класична",Класична!G207,IF($E$19="ануітет",Ануїтет!F208))</f>
        <v/>
      </c>
      <c r="H219" s="788"/>
      <c r="I219" s="789" t="str">
        <f>IF(E219="","",IF($E$19="класична",Класична!H207,IF($E$19="ануітет",Ануїтет!G208)))</f>
        <v/>
      </c>
      <c r="J219" s="789"/>
      <c r="K219" s="789"/>
      <c r="L219" s="789"/>
      <c r="M219" s="806"/>
      <c r="N219" s="806"/>
      <c r="O219" s="806"/>
      <c r="P219" s="806"/>
      <c r="Q219" s="806"/>
      <c r="R219" s="806"/>
      <c r="S219" s="775" t="str">
        <f>IF($E$19="класична",Класична!L207,IF($E$19="ануітет",Ануїтет!K208))</f>
        <v/>
      </c>
      <c r="T219" s="775" t="str">
        <f>IF($E$19="класична",Класична!M207,IF($E$19="ануітет",Ануїтет!L208))</f>
        <v/>
      </c>
      <c r="U219" s="806"/>
      <c r="V219" s="806"/>
      <c r="W219" s="806"/>
      <c r="X219" s="806"/>
      <c r="Y219" s="806"/>
    </row>
    <row r="220" spans="1:25" x14ac:dyDescent="0.35">
      <c r="A220" s="781">
        <v>181</v>
      </c>
      <c r="B220" s="782" t="str">
        <f>IF($E$19="класична",Класична!C208,IF('Розрах.заг.варт.'!$E$19="ануітет",Ануїтет!B209))</f>
        <v/>
      </c>
      <c r="C220" s="783" t="str">
        <f t="shared" si="19"/>
        <v/>
      </c>
      <c r="D220" s="784" t="str">
        <f t="shared" si="17"/>
        <v/>
      </c>
      <c r="E220" s="785" t="str">
        <f>IF($E$19="класична",Класична!F208,IF($E$19="ануітет",Ануїтет!E209))</f>
        <v/>
      </c>
      <c r="F220" s="786" t="str">
        <f t="shared" si="18"/>
        <v/>
      </c>
      <c r="G220" s="787" t="str">
        <f>IF($E$19="класична",Класична!G208,IF($E$19="ануітет",Ануїтет!F209))</f>
        <v/>
      </c>
      <c r="H220" s="788"/>
      <c r="I220" s="789" t="str">
        <f>IF(E220="","",IF($E$19="класична",Класична!H208,IF($E$19="ануітет",Ануїтет!G209)))</f>
        <v/>
      </c>
      <c r="J220" s="789"/>
      <c r="K220" s="789"/>
      <c r="L220" s="789"/>
      <c r="M220" s="806"/>
      <c r="N220" s="806"/>
      <c r="O220" s="806"/>
      <c r="P220" s="806"/>
      <c r="Q220" s="806"/>
      <c r="R220" s="806"/>
      <c r="S220" s="792" t="str">
        <f>IF($E$19="класична",Класична!L208,IF($E$19="ануітет",Ануїтет!K209))</f>
        <v/>
      </c>
      <c r="T220" s="796" t="str">
        <f>IF($E$19="класична",Класична!M208,IF($E$19="ануітет",Ануїтет!L209))</f>
        <v/>
      </c>
      <c r="U220" s="806"/>
      <c r="V220" s="806"/>
      <c r="W220" s="806"/>
      <c r="X220" s="806"/>
      <c r="Y220" s="806"/>
    </row>
    <row r="221" spans="1:25" x14ac:dyDescent="0.35">
      <c r="A221" s="781">
        <v>182</v>
      </c>
      <c r="B221" s="782" t="str">
        <f>IF($E$19="класична",Класична!C209,IF('Розрах.заг.варт.'!$E$19="ануітет",Ануїтет!B210))</f>
        <v/>
      </c>
      <c r="C221" s="783" t="str">
        <f t="shared" si="19"/>
        <v/>
      </c>
      <c r="D221" s="784" t="str">
        <f t="shared" si="17"/>
        <v/>
      </c>
      <c r="E221" s="785" t="str">
        <f>IF($E$19="класична",Класична!F209,IF($E$19="ануітет",Ануїтет!E210))</f>
        <v/>
      </c>
      <c r="F221" s="786" t="str">
        <f t="shared" si="18"/>
        <v/>
      </c>
      <c r="G221" s="787" t="str">
        <f>IF($E$19="класична",Класична!G209,IF($E$19="ануітет",Ануїтет!F210))</f>
        <v/>
      </c>
      <c r="H221" s="788"/>
      <c r="I221" s="789" t="str">
        <f>IF(E221="","",IF($E$19="класична",Класична!H209,IF($E$19="ануітет",Ануїтет!G210)))</f>
        <v/>
      </c>
      <c r="J221" s="789"/>
      <c r="K221" s="789"/>
      <c r="L221" s="789"/>
      <c r="M221" s="806"/>
      <c r="N221" s="806"/>
      <c r="O221" s="806"/>
      <c r="P221" s="806"/>
      <c r="Q221" s="806"/>
      <c r="R221" s="806"/>
      <c r="S221" s="792" t="str">
        <f>IF($E$19="класична",Класична!L209,IF($E$19="ануітет",Ануїтет!K210))</f>
        <v/>
      </c>
      <c r="T221" s="796" t="str">
        <f>IF($E$19="класична",Класична!M209,IF($E$19="ануітет",Ануїтет!L210))</f>
        <v/>
      </c>
      <c r="U221" s="806"/>
      <c r="V221" s="806"/>
      <c r="W221" s="806"/>
      <c r="X221" s="806"/>
      <c r="Y221" s="806"/>
    </row>
    <row r="222" spans="1:25" x14ac:dyDescent="0.35">
      <c r="A222" s="781">
        <v>183</v>
      </c>
      <c r="B222" s="782" t="str">
        <f>IF($E$19="класична",Класична!C210,IF('Розрах.заг.варт.'!$E$19="ануітет",Ануїтет!B211))</f>
        <v/>
      </c>
      <c r="C222" s="783" t="str">
        <f t="shared" si="19"/>
        <v/>
      </c>
      <c r="D222" s="784" t="str">
        <f t="shared" si="17"/>
        <v/>
      </c>
      <c r="E222" s="785" t="str">
        <f>IF($E$19="класична",Класична!F210,IF($E$19="ануітет",Ануїтет!E211))</f>
        <v/>
      </c>
      <c r="F222" s="786" t="str">
        <f t="shared" si="18"/>
        <v/>
      </c>
      <c r="G222" s="787" t="str">
        <f>IF($E$19="класична",Класична!G210,IF($E$19="ануітет",Ануїтет!F211))</f>
        <v/>
      </c>
      <c r="H222" s="788"/>
      <c r="I222" s="789" t="str">
        <f>IF(E222="","",IF($E$19="класична",Класична!H210,IF($E$19="ануітет",Ануїтет!G211)))</f>
        <v/>
      </c>
      <c r="J222" s="789"/>
      <c r="K222" s="789"/>
      <c r="L222" s="789"/>
      <c r="M222" s="806"/>
      <c r="N222" s="806"/>
      <c r="O222" s="806"/>
      <c r="P222" s="806"/>
      <c r="Q222" s="806"/>
      <c r="R222" s="806"/>
      <c r="S222" s="792" t="str">
        <f>IF($E$19="класична",Класична!L210,IF($E$19="ануітет",Ануїтет!K211))</f>
        <v/>
      </c>
      <c r="T222" s="796" t="str">
        <f>IF($E$19="класична",Класична!M210,IF($E$19="ануітет",Ануїтет!L211))</f>
        <v/>
      </c>
      <c r="U222" s="806"/>
      <c r="V222" s="806"/>
      <c r="W222" s="806"/>
      <c r="X222" s="806"/>
      <c r="Y222" s="806"/>
    </row>
    <row r="223" spans="1:25" x14ac:dyDescent="0.35">
      <c r="A223" s="781">
        <v>184</v>
      </c>
      <c r="B223" s="782" t="str">
        <f>IF($E$19="класична",Класична!C211,IF('Розрах.заг.варт.'!$E$19="ануітет",Ануїтет!B212))</f>
        <v/>
      </c>
      <c r="C223" s="783" t="str">
        <f t="shared" si="19"/>
        <v/>
      </c>
      <c r="D223" s="784" t="str">
        <f t="shared" si="17"/>
        <v/>
      </c>
      <c r="E223" s="785" t="str">
        <f>IF($E$19="класична",Класична!F211,IF($E$19="ануітет",Ануїтет!E212))</f>
        <v/>
      </c>
      <c r="F223" s="786" t="str">
        <f t="shared" si="18"/>
        <v/>
      </c>
      <c r="G223" s="787" t="str">
        <f>IF($E$19="класична",Класична!G211,IF($E$19="ануітет",Ануїтет!F212))</f>
        <v/>
      </c>
      <c r="H223" s="788"/>
      <c r="I223" s="789" t="str">
        <f>IF(E223="","",IF($E$19="класична",Класична!H211,IF($E$19="ануітет",Ануїтет!G212)))</f>
        <v/>
      </c>
      <c r="J223" s="789"/>
      <c r="K223" s="789"/>
      <c r="L223" s="789"/>
      <c r="M223" s="806"/>
      <c r="N223" s="806"/>
      <c r="O223" s="806"/>
      <c r="P223" s="806"/>
      <c r="Q223" s="806"/>
      <c r="R223" s="806"/>
      <c r="S223" s="792" t="str">
        <f>IF($E$19="класична",Класична!L211,IF($E$19="ануітет",Ануїтет!K212))</f>
        <v/>
      </c>
      <c r="T223" s="796" t="str">
        <f>IF($E$19="класична",Класична!M211,IF($E$19="ануітет",Ануїтет!L212))</f>
        <v/>
      </c>
      <c r="U223" s="806"/>
      <c r="V223" s="806"/>
      <c r="W223" s="806"/>
      <c r="X223" s="806"/>
      <c r="Y223" s="806"/>
    </row>
    <row r="224" spans="1:25" x14ac:dyDescent="0.35">
      <c r="A224" s="781">
        <v>185</v>
      </c>
      <c r="B224" s="782" t="str">
        <f>IF($E$19="класична",Класична!C212,IF('Розрах.заг.варт.'!$E$19="ануітет",Ануїтет!B213))</f>
        <v/>
      </c>
      <c r="C224" s="783" t="str">
        <f t="shared" si="19"/>
        <v/>
      </c>
      <c r="D224" s="784" t="str">
        <f t="shared" si="17"/>
        <v/>
      </c>
      <c r="E224" s="785" t="str">
        <f>IF($E$19="класична",Класична!F212,IF($E$19="ануітет",Ануїтет!E213))</f>
        <v/>
      </c>
      <c r="F224" s="786" t="str">
        <f t="shared" si="18"/>
        <v/>
      </c>
      <c r="G224" s="787" t="str">
        <f>IF($E$19="класична",Класична!G212,IF($E$19="ануітет",Ануїтет!F213))</f>
        <v/>
      </c>
      <c r="H224" s="788"/>
      <c r="I224" s="789" t="str">
        <f>IF(E224="","",IF($E$19="класична",Класична!H212,IF($E$19="ануітет",Ануїтет!G213)))</f>
        <v/>
      </c>
      <c r="J224" s="789"/>
      <c r="K224" s="789"/>
      <c r="L224" s="789"/>
      <c r="M224" s="806"/>
      <c r="N224" s="806"/>
      <c r="O224" s="806"/>
      <c r="P224" s="806"/>
      <c r="Q224" s="806"/>
      <c r="R224" s="806"/>
      <c r="S224" s="792" t="str">
        <f>IF($E$19="класична",Класична!L212,IF($E$19="ануітет",Ануїтет!K213))</f>
        <v/>
      </c>
      <c r="T224" s="796" t="str">
        <f>IF($E$19="класична",Класична!M212,IF($E$19="ануітет",Ануїтет!L213))</f>
        <v/>
      </c>
      <c r="U224" s="806"/>
      <c r="V224" s="806"/>
      <c r="W224" s="806"/>
      <c r="X224" s="806"/>
      <c r="Y224" s="806"/>
    </row>
    <row r="225" spans="1:25" x14ac:dyDescent="0.35">
      <c r="A225" s="781">
        <v>186</v>
      </c>
      <c r="B225" s="782" t="str">
        <f>IF($E$19="класична",Класична!C213,IF('Розрах.заг.варт.'!$E$19="ануітет",Ануїтет!B214))</f>
        <v/>
      </c>
      <c r="C225" s="783" t="str">
        <f t="shared" si="19"/>
        <v/>
      </c>
      <c r="D225" s="784" t="str">
        <f t="shared" si="17"/>
        <v/>
      </c>
      <c r="E225" s="785" t="str">
        <f>IF($E$19="класична",Класична!F213,IF($E$19="ануітет",Ануїтет!E214))</f>
        <v/>
      </c>
      <c r="F225" s="786" t="str">
        <f t="shared" si="18"/>
        <v/>
      </c>
      <c r="G225" s="787" t="str">
        <f>IF($E$19="класична",Класична!G213,IF($E$19="ануітет",Ануїтет!F214))</f>
        <v/>
      </c>
      <c r="H225" s="788"/>
      <c r="I225" s="789" t="str">
        <f>IF(E225="","",IF($E$19="класична",Класична!H213,IF($E$19="ануітет",Ануїтет!G214)))</f>
        <v/>
      </c>
      <c r="J225" s="789"/>
      <c r="K225" s="789"/>
      <c r="L225" s="789"/>
      <c r="M225" s="806"/>
      <c r="N225" s="806"/>
      <c r="O225" s="806"/>
      <c r="P225" s="806"/>
      <c r="Q225" s="806"/>
      <c r="R225" s="806"/>
      <c r="S225" s="792" t="str">
        <f>IF($E$19="класична",Класична!L213,IF($E$19="ануітет",Ануїтет!K214))</f>
        <v/>
      </c>
      <c r="T225" s="796" t="str">
        <f>IF($E$19="класична",Класична!M213,IF($E$19="ануітет",Ануїтет!L214))</f>
        <v/>
      </c>
      <c r="U225" s="806"/>
      <c r="V225" s="806"/>
      <c r="W225" s="806"/>
      <c r="X225" s="806"/>
      <c r="Y225" s="806"/>
    </row>
    <row r="226" spans="1:25" x14ac:dyDescent="0.35">
      <c r="A226" s="781">
        <v>187</v>
      </c>
      <c r="B226" s="782" t="str">
        <f>IF($E$19="класична",Класична!C214,IF('Розрах.заг.варт.'!$E$19="ануітет",Ануїтет!B215))</f>
        <v/>
      </c>
      <c r="C226" s="783" t="str">
        <f t="shared" si="19"/>
        <v/>
      </c>
      <c r="D226" s="784" t="str">
        <f t="shared" si="17"/>
        <v/>
      </c>
      <c r="E226" s="785" t="str">
        <f>IF($E$19="класична",Класична!F214,IF($E$19="ануітет",Ануїтет!E215))</f>
        <v/>
      </c>
      <c r="F226" s="786" t="str">
        <f t="shared" si="18"/>
        <v/>
      </c>
      <c r="G226" s="787" t="str">
        <f>IF($E$19="класична",Класична!G214,IF($E$19="ануітет",Ануїтет!F215))</f>
        <v/>
      </c>
      <c r="H226" s="788"/>
      <c r="I226" s="789" t="str">
        <f>IF(E226="","",IF($E$19="класична",Класична!H214,IF($E$19="ануітет",Ануїтет!G215)))</f>
        <v/>
      </c>
      <c r="J226" s="789"/>
      <c r="K226" s="789"/>
      <c r="L226" s="789"/>
      <c r="M226" s="806"/>
      <c r="N226" s="806"/>
      <c r="O226" s="806"/>
      <c r="P226" s="806"/>
      <c r="Q226" s="806"/>
      <c r="R226" s="806"/>
      <c r="S226" s="792" t="str">
        <f>IF($E$19="класична",Класична!L214,IF($E$19="ануітет",Ануїтет!K215))</f>
        <v/>
      </c>
      <c r="T226" s="796" t="str">
        <f>IF($E$19="класична",Класична!M214,IF($E$19="ануітет",Ануїтет!L215))</f>
        <v/>
      </c>
      <c r="U226" s="806"/>
      <c r="V226" s="806"/>
      <c r="W226" s="806"/>
      <c r="X226" s="806"/>
      <c r="Y226" s="806"/>
    </row>
    <row r="227" spans="1:25" x14ac:dyDescent="0.35">
      <c r="A227" s="781">
        <v>188</v>
      </c>
      <c r="B227" s="782" t="str">
        <f>IF($E$19="класична",Класична!C215,IF('Розрах.заг.варт.'!$E$19="ануітет",Ануїтет!B216))</f>
        <v/>
      </c>
      <c r="C227" s="783" t="str">
        <f t="shared" si="19"/>
        <v/>
      </c>
      <c r="D227" s="784" t="str">
        <f t="shared" si="17"/>
        <v/>
      </c>
      <c r="E227" s="785" t="str">
        <f>IF($E$19="класична",Класична!F215,IF($E$19="ануітет",Ануїтет!E216))</f>
        <v/>
      </c>
      <c r="F227" s="786" t="str">
        <f t="shared" si="18"/>
        <v/>
      </c>
      <c r="G227" s="787" t="str">
        <f>IF($E$19="класична",Класична!G215,IF($E$19="ануітет",Ануїтет!F216))</f>
        <v/>
      </c>
      <c r="H227" s="788"/>
      <c r="I227" s="789" t="str">
        <f>IF(E227="","",IF($E$19="класична",Класична!H215,IF($E$19="ануітет",Ануїтет!G216)))</f>
        <v/>
      </c>
      <c r="J227" s="789"/>
      <c r="K227" s="789"/>
      <c r="L227" s="789"/>
      <c r="M227" s="806"/>
      <c r="N227" s="806"/>
      <c r="O227" s="806"/>
      <c r="P227" s="806"/>
      <c r="Q227" s="806"/>
      <c r="R227" s="806"/>
      <c r="S227" s="792" t="str">
        <f>IF($E$19="класична",Класична!L215,IF($E$19="ануітет",Ануїтет!K216))</f>
        <v/>
      </c>
      <c r="T227" s="796" t="str">
        <f>IF($E$19="класична",Класична!M215,IF($E$19="ануітет",Ануїтет!L216))</f>
        <v/>
      </c>
      <c r="U227" s="806"/>
      <c r="V227" s="806"/>
      <c r="W227" s="806"/>
      <c r="X227" s="806"/>
      <c r="Y227" s="806"/>
    </row>
    <row r="228" spans="1:25" x14ac:dyDescent="0.35">
      <c r="A228" s="781">
        <v>189</v>
      </c>
      <c r="B228" s="782" t="str">
        <f>IF($E$19="класична",Класична!C216,IF('Розрах.заг.варт.'!$E$19="ануітет",Ануїтет!B217))</f>
        <v/>
      </c>
      <c r="C228" s="783" t="str">
        <f t="shared" si="19"/>
        <v/>
      </c>
      <c r="D228" s="784" t="str">
        <f t="shared" si="17"/>
        <v/>
      </c>
      <c r="E228" s="785" t="str">
        <f>IF($E$19="класична",Класична!F216,IF($E$19="ануітет",Ануїтет!E217))</f>
        <v/>
      </c>
      <c r="F228" s="786" t="str">
        <f t="shared" si="18"/>
        <v/>
      </c>
      <c r="G228" s="787" t="str">
        <f>IF($E$19="класична",Класична!G216,IF($E$19="ануітет",Ануїтет!F217))</f>
        <v/>
      </c>
      <c r="H228" s="788"/>
      <c r="I228" s="789" t="str">
        <f>IF(E228="","",IF($E$19="класична",Класична!H216,IF($E$19="ануітет",Ануїтет!G217)))</f>
        <v/>
      </c>
      <c r="J228" s="789"/>
      <c r="K228" s="789"/>
      <c r="L228" s="789"/>
      <c r="M228" s="806"/>
      <c r="N228" s="806"/>
      <c r="O228" s="806"/>
      <c r="P228" s="806"/>
      <c r="Q228" s="806"/>
      <c r="R228" s="806"/>
      <c r="S228" s="792" t="str">
        <f>IF($E$19="класична",Класична!L216,IF($E$19="ануітет",Ануїтет!K217))</f>
        <v/>
      </c>
      <c r="T228" s="796" t="str">
        <f>IF($E$19="класична",Класична!M216,IF($E$19="ануітет",Ануїтет!L217))</f>
        <v/>
      </c>
      <c r="U228" s="806"/>
      <c r="V228" s="806"/>
      <c r="W228" s="806"/>
      <c r="X228" s="806"/>
      <c r="Y228" s="806"/>
    </row>
    <row r="229" spans="1:25" x14ac:dyDescent="0.35">
      <c r="A229" s="781">
        <v>190</v>
      </c>
      <c r="B229" s="782" t="str">
        <f>IF($E$19="класична",Класична!C217,IF('Розрах.заг.варт.'!$E$19="ануітет",Ануїтет!B218))</f>
        <v/>
      </c>
      <c r="C229" s="783" t="str">
        <f t="shared" si="19"/>
        <v/>
      </c>
      <c r="D229" s="784" t="str">
        <f t="shared" si="17"/>
        <v/>
      </c>
      <c r="E229" s="785" t="str">
        <f>IF($E$19="класична",Класична!F217,IF($E$19="ануітет",Ануїтет!E218))</f>
        <v/>
      </c>
      <c r="F229" s="786" t="str">
        <f t="shared" si="18"/>
        <v/>
      </c>
      <c r="G229" s="787" t="str">
        <f>IF($E$19="класична",Класична!G217,IF($E$19="ануітет",Ануїтет!F218))</f>
        <v/>
      </c>
      <c r="H229" s="788"/>
      <c r="I229" s="789" t="str">
        <f>IF(E229="","",IF($E$19="класична",Класична!H217,IF($E$19="ануітет",Ануїтет!G218)))</f>
        <v/>
      </c>
      <c r="J229" s="789"/>
      <c r="K229" s="789"/>
      <c r="L229" s="789"/>
      <c r="M229" s="806"/>
      <c r="N229" s="806"/>
      <c r="O229" s="806"/>
      <c r="P229" s="806"/>
      <c r="Q229" s="806"/>
      <c r="R229" s="806"/>
      <c r="S229" s="792" t="str">
        <f>IF($E$19="класична",Класична!L217,IF($E$19="ануітет",Ануїтет!K218))</f>
        <v/>
      </c>
      <c r="T229" s="796" t="str">
        <f>IF($E$19="класична",Класична!M217,IF($E$19="ануітет",Ануїтет!L218))</f>
        <v/>
      </c>
      <c r="U229" s="806"/>
      <c r="V229" s="806"/>
      <c r="W229" s="806"/>
      <c r="X229" s="806"/>
      <c r="Y229" s="806"/>
    </row>
    <row r="230" spans="1:25" x14ac:dyDescent="0.35">
      <c r="A230" s="781">
        <v>191</v>
      </c>
      <c r="B230" s="782" t="str">
        <f>IF($E$19="класична",Класична!C218,IF('Розрах.заг.варт.'!$E$19="ануітет",Ануїтет!B219))</f>
        <v/>
      </c>
      <c r="C230" s="783" t="str">
        <f t="shared" si="19"/>
        <v/>
      </c>
      <c r="D230" s="784" t="str">
        <f t="shared" si="17"/>
        <v/>
      </c>
      <c r="E230" s="785" t="str">
        <f>IF($E$19="класична",Класична!F218,IF($E$19="ануітет",Ануїтет!E219))</f>
        <v/>
      </c>
      <c r="F230" s="786" t="str">
        <f t="shared" si="18"/>
        <v/>
      </c>
      <c r="G230" s="787" t="str">
        <f>IF($E$19="класична",Класична!G218,IF($E$19="ануітет",Ануїтет!F219))</f>
        <v/>
      </c>
      <c r="H230" s="788"/>
      <c r="I230" s="789" t="str">
        <f>IF(E230="","",IF($E$19="класична",Класична!H218,IF($E$19="ануітет",Ануїтет!G219)))</f>
        <v/>
      </c>
      <c r="J230" s="789"/>
      <c r="K230" s="789"/>
      <c r="L230" s="789"/>
      <c r="M230" s="806"/>
      <c r="N230" s="806"/>
      <c r="O230" s="806"/>
      <c r="P230" s="806"/>
      <c r="Q230" s="806"/>
      <c r="R230" s="806"/>
      <c r="S230" s="792" t="str">
        <f>IF($E$19="класична",Класична!L218,IF($E$19="ануітет",Ануїтет!K219))</f>
        <v/>
      </c>
      <c r="T230" s="796" t="str">
        <f>IF($E$19="класична",Класична!M218,IF($E$19="ануітет",Ануїтет!L219))</f>
        <v/>
      </c>
      <c r="U230" s="806"/>
      <c r="V230" s="806"/>
      <c r="W230" s="806"/>
      <c r="X230" s="806"/>
      <c r="Y230" s="806"/>
    </row>
    <row r="231" spans="1:25" x14ac:dyDescent="0.35">
      <c r="A231" s="781">
        <v>192</v>
      </c>
      <c r="B231" s="782" t="str">
        <f>IF($E$19="класична",Класична!C219,IF('Розрах.заг.варт.'!$E$19="ануітет",Ануїтет!B220))</f>
        <v/>
      </c>
      <c r="C231" s="783" t="str">
        <f t="shared" si="19"/>
        <v/>
      </c>
      <c r="D231" s="784" t="str">
        <f t="shared" si="17"/>
        <v/>
      </c>
      <c r="E231" s="785" t="str">
        <f>IF($E$19="класична",Класична!F219,IF($E$19="ануітет",Ануїтет!E220))</f>
        <v/>
      </c>
      <c r="F231" s="774" t="str">
        <f t="shared" si="18"/>
        <v/>
      </c>
      <c r="G231" s="787" t="str">
        <f>IF($E$19="класична",Класична!G219,IF($E$19="ануітет",Ануїтет!F220))</f>
        <v/>
      </c>
      <c r="H231" s="788"/>
      <c r="I231" s="789" t="str">
        <f>IF(E231="","",IF($E$19="класична",Класична!H219,IF($E$19="ануітет",Ануїтет!G220)))</f>
        <v/>
      </c>
      <c r="J231" s="789"/>
      <c r="K231" s="789"/>
      <c r="L231" s="789"/>
      <c r="M231" s="806"/>
      <c r="N231" s="806"/>
      <c r="O231" s="806"/>
      <c r="P231" s="806"/>
      <c r="Q231" s="806"/>
      <c r="R231" s="806"/>
      <c r="S231" s="775" t="str">
        <f>IF($E$19="класична",Класична!L219,IF($E$19="ануітет",Ануїтет!K220))</f>
        <v/>
      </c>
      <c r="T231" s="775" t="str">
        <f>IF($E$19="класична",Класична!M219,IF($E$19="ануітет",Ануїтет!L220))</f>
        <v/>
      </c>
      <c r="U231" s="806"/>
      <c r="V231" s="806"/>
      <c r="W231" s="806"/>
      <c r="X231" s="806"/>
      <c r="Y231" s="806"/>
    </row>
    <row r="232" spans="1:25" x14ac:dyDescent="0.35">
      <c r="A232" s="781">
        <v>193</v>
      </c>
      <c r="B232" s="782" t="str">
        <f>IF($E$19="класична",Класична!C220,IF('Розрах.заг.варт.'!$E$19="ануітет",Ануїтет!B221))</f>
        <v/>
      </c>
      <c r="C232" s="783" t="str">
        <f t="shared" si="19"/>
        <v/>
      </c>
      <c r="D232" s="784" t="str">
        <f t="shared" ref="D232:D279" si="20">IF(A231&lt;$F$16,DAY(EOMONTH(B232,0)),"")</f>
        <v/>
      </c>
      <c r="E232" s="785" t="str">
        <f>IF($E$19="класична",Класична!F220,IF($E$19="ануітет",Ануїтет!E221))</f>
        <v/>
      </c>
      <c r="F232" s="786" t="str">
        <f t="shared" ref="F232:F279" si="21">IF(G232="","",G232+J232+SUM(M232:V232))</f>
        <v/>
      </c>
      <c r="G232" s="787" t="str">
        <f>IF($E$19="класична",Класична!G220,IF($E$19="ануітет",Ануїтет!F221))</f>
        <v/>
      </c>
      <c r="H232" s="788"/>
      <c r="I232" s="789" t="str">
        <f>IF(E232="","",IF($E$19="класична",Класична!H220,IF($E$19="ануітет",Ануїтет!G221)))</f>
        <v/>
      </c>
      <c r="J232" s="789"/>
      <c r="K232" s="789"/>
      <c r="L232" s="789"/>
      <c r="M232" s="806"/>
      <c r="N232" s="806"/>
      <c r="O232" s="806"/>
      <c r="P232" s="806"/>
      <c r="Q232" s="806"/>
      <c r="R232" s="806"/>
      <c r="S232" s="792" t="str">
        <f>IF($E$19="класична",Класична!L220,IF($E$19="ануітет",Ануїтет!K221))</f>
        <v/>
      </c>
      <c r="T232" s="796" t="str">
        <f>IF($E$19="класична",Класична!M220,IF($E$19="ануітет",Ануїтет!L221))</f>
        <v/>
      </c>
      <c r="U232" s="806"/>
      <c r="V232" s="806"/>
      <c r="W232" s="806"/>
      <c r="X232" s="806"/>
      <c r="Y232" s="806"/>
    </row>
    <row r="233" spans="1:25" x14ac:dyDescent="0.35">
      <c r="A233" s="781">
        <v>194</v>
      </c>
      <c r="B233" s="782" t="str">
        <f>IF($E$19="класична",Класична!C221,IF('Розрах.заг.варт.'!$E$19="ануітет",Ануїтет!B222))</f>
        <v/>
      </c>
      <c r="C233" s="783" t="str">
        <f t="shared" si="19"/>
        <v/>
      </c>
      <c r="D233" s="784" t="str">
        <f t="shared" si="20"/>
        <v/>
      </c>
      <c r="E233" s="785" t="str">
        <f>IF($E$19="класична",Класична!F221,IF($E$19="ануітет",Ануїтет!E222))</f>
        <v/>
      </c>
      <c r="F233" s="786" t="str">
        <f t="shared" si="21"/>
        <v/>
      </c>
      <c r="G233" s="787" t="str">
        <f>IF($E$19="класична",Класична!G221,IF($E$19="ануітет",Ануїтет!F222))</f>
        <v/>
      </c>
      <c r="H233" s="788"/>
      <c r="I233" s="789" t="str">
        <f>IF(E233="","",IF($E$19="класична",Класична!H221,IF($E$19="ануітет",Ануїтет!G222)))</f>
        <v/>
      </c>
      <c r="J233" s="789"/>
      <c r="K233" s="789"/>
      <c r="L233" s="789"/>
      <c r="M233" s="806"/>
      <c r="N233" s="806"/>
      <c r="O233" s="806"/>
      <c r="P233" s="806"/>
      <c r="Q233" s="806"/>
      <c r="R233" s="806"/>
      <c r="S233" s="792" t="str">
        <f>IF($E$19="класична",Класична!L221,IF($E$19="ануітет",Ануїтет!K222))</f>
        <v/>
      </c>
      <c r="T233" s="796" t="str">
        <f>IF($E$19="класична",Класична!M221,IF($E$19="ануітет",Ануїтет!L222))</f>
        <v/>
      </c>
      <c r="U233" s="806"/>
      <c r="V233" s="806"/>
      <c r="W233" s="806"/>
      <c r="X233" s="806"/>
      <c r="Y233" s="806"/>
    </row>
    <row r="234" spans="1:25" x14ac:dyDescent="0.35">
      <c r="A234" s="781">
        <v>195</v>
      </c>
      <c r="B234" s="782" t="str">
        <f>IF($E$19="класична",Класична!C222,IF('Розрах.заг.варт.'!$E$19="ануітет",Ануїтет!B223))</f>
        <v/>
      </c>
      <c r="C234" s="783" t="str">
        <f t="shared" si="19"/>
        <v/>
      </c>
      <c r="D234" s="784" t="str">
        <f t="shared" si="20"/>
        <v/>
      </c>
      <c r="E234" s="785" t="str">
        <f>IF($E$19="класична",Класична!F222,IF($E$19="ануітет",Ануїтет!E223))</f>
        <v/>
      </c>
      <c r="F234" s="786" t="str">
        <f t="shared" si="21"/>
        <v/>
      </c>
      <c r="G234" s="787" t="str">
        <f>IF($E$19="класична",Класична!G222,IF($E$19="ануітет",Ануїтет!F223))</f>
        <v/>
      </c>
      <c r="H234" s="788"/>
      <c r="I234" s="789" t="str">
        <f>IF(E234="","",IF($E$19="класична",Класична!H222,IF($E$19="ануітет",Ануїтет!G223)))</f>
        <v/>
      </c>
      <c r="J234" s="789"/>
      <c r="K234" s="789"/>
      <c r="L234" s="789"/>
      <c r="M234" s="806"/>
      <c r="N234" s="806"/>
      <c r="O234" s="806"/>
      <c r="P234" s="806"/>
      <c r="Q234" s="806"/>
      <c r="R234" s="806"/>
      <c r="S234" s="792" t="str">
        <f>IF($E$19="класична",Класична!L222,IF($E$19="ануітет",Ануїтет!K223))</f>
        <v/>
      </c>
      <c r="T234" s="796" t="str">
        <f>IF($E$19="класична",Класична!M222,IF($E$19="ануітет",Ануїтет!L223))</f>
        <v/>
      </c>
      <c r="U234" s="806"/>
      <c r="V234" s="806"/>
      <c r="W234" s="806"/>
      <c r="X234" s="806"/>
      <c r="Y234" s="806"/>
    </row>
    <row r="235" spans="1:25" x14ac:dyDescent="0.35">
      <c r="A235" s="781">
        <v>196</v>
      </c>
      <c r="B235" s="782" t="str">
        <f>IF($E$19="класична",Класична!C223,IF('Розрах.заг.варт.'!$E$19="ануітет",Ануїтет!B224))</f>
        <v/>
      </c>
      <c r="C235" s="783" t="str">
        <f t="shared" si="19"/>
        <v/>
      </c>
      <c r="D235" s="784" t="str">
        <f t="shared" si="20"/>
        <v/>
      </c>
      <c r="E235" s="785" t="str">
        <f>IF($E$19="класична",Класична!F223,IF($E$19="ануітет",Ануїтет!E224))</f>
        <v/>
      </c>
      <c r="F235" s="786" t="str">
        <f t="shared" si="21"/>
        <v/>
      </c>
      <c r="G235" s="787" t="str">
        <f>IF($E$19="класична",Класична!G223,IF($E$19="ануітет",Ануїтет!F224))</f>
        <v/>
      </c>
      <c r="H235" s="788"/>
      <c r="I235" s="789" t="str">
        <f>IF(E235="","",IF($E$19="класична",Класична!H223,IF($E$19="ануітет",Ануїтет!G224)))</f>
        <v/>
      </c>
      <c r="J235" s="789"/>
      <c r="K235" s="789"/>
      <c r="L235" s="789"/>
      <c r="M235" s="806"/>
      <c r="N235" s="806"/>
      <c r="O235" s="806"/>
      <c r="P235" s="806"/>
      <c r="Q235" s="806"/>
      <c r="R235" s="806"/>
      <c r="S235" s="792" t="str">
        <f>IF($E$19="класична",Класична!L223,IF($E$19="ануітет",Ануїтет!K224))</f>
        <v/>
      </c>
      <c r="T235" s="796" t="str">
        <f>IF($E$19="класична",Класична!M223,IF($E$19="ануітет",Ануїтет!L224))</f>
        <v/>
      </c>
      <c r="U235" s="806"/>
      <c r="V235" s="806"/>
      <c r="W235" s="806"/>
      <c r="X235" s="806"/>
      <c r="Y235" s="806"/>
    </row>
    <row r="236" spans="1:25" x14ac:dyDescent="0.35">
      <c r="A236" s="781">
        <v>197</v>
      </c>
      <c r="B236" s="782" t="str">
        <f>IF($E$19="класична",Класична!C224,IF('Розрах.заг.варт.'!$E$19="ануітет",Ануїтет!B225))</f>
        <v/>
      </c>
      <c r="C236" s="783" t="str">
        <f t="shared" si="19"/>
        <v/>
      </c>
      <c r="D236" s="784" t="str">
        <f t="shared" si="20"/>
        <v/>
      </c>
      <c r="E236" s="785" t="str">
        <f>IF($E$19="класична",Класична!F224,IF($E$19="ануітет",Ануїтет!E225))</f>
        <v/>
      </c>
      <c r="F236" s="786" t="str">
        <f t="shared" si="21"/>
        <v/>
      </c>
      <c r="G236" s="787" t="str">
        <f>IF($E$19="класична",Класична!G224,IF($E$19="ануітет",Ануїтет!F225))</f>
        <v/>
      </c>
      <c r="H236" s="788"/>
      <c r="I236" s="789" t="str">
        <f>IF(E236="","",IF($E$19="класична",Класична!H224,IF($E$19="ануітет",Ануїтет!G225)))</f>
        <v/>
      </c>
      <c r="J236" s="789"/>
      <c r="K236" s="789"/>
      <c r="L236" s="789"/>
      <c r="M236" s="806"/>
      <c r="N236" s="806"/>
      <c r="O236" s="806"/>
      <c r="P236" s="806"/>
      <c r="Q236" s="806"/>
      <c r="R236" s="806"/>
      <c r="S236" s="792" t="str">
        <f>IF($E$19="класична",Класична!L224,IF($E$19="ануітет",Ануїтет!K225))</f>
        <v/>
      </c>
      <c r="T236" s="796" t="str">
        <f>IF($E$19="класична",Класична!M224,IF($E$19="ануітет",Ануїтет!L225))</f>
        <v/>
      </c>
      <c r="U236" s="806"/>
      <c r="V236" s="806"/>
      <c r="W236" s="806"/>
      <c r="X236" s="806"/>
      <c r="Y236" s="806"/>
    </row>
    <row r="237" spans="1:25" x14ac:dyDescent="0.35">
      <c r="A237" s="781">
        <v>198</v>
      </c>
      <c r="B237" s="782" t="str">
        <f>IF($E$19="класична",Класична!C225,IF('Розрах.заг.варт.'!$E$19="ануітет",Ануїтет!B226))</f>
        <v/>
      </c>
      <c r="C237" s="783" t="str">
        <f t="shared" si="19"/>
        <v/>
      </c>
      <c r="D237" s="784" t="str">
        <f t="shared" si="20"/>
        <v/>
      </c>
      <c r="E237" s="785" t="str">
        <f>IF($E$19="класична",Класична!F225,IF($E$19="ануітет",Ануїтет!E226))</f>
        <v/>
      </c>
      <c r="F237" s="786" t="str">
        <f t="shared" si="21"/>
        <v/>
      </c>
      <c r="G237" s="787" t="str">
        <f>IF($E$19="класична",Класична!G225,IF($E$19="ануітет",Ануїтет!F226))</f>
        <v/>
      </c>
      <c r="H237" s="788"/>
      <c r="I237" s="789" t="str">
        <f>IF(E237="","",IF($E$19="класична",Класична!H225,IF($E$19="ануітет",Ануїтет!G226)))</f>
        <v/>
      </c>
      <c r="J237" s="789"/>
      <c r="K237" s="789"/>
      <c r="L237" s="789"/>
      <c r="M237" s="806"/>
      <c r="N237" s="806"/>
      <c r="O237" s="806"/>
      <c r="P237" s="806"/>
      <c r="Q237" s="806"/>
      <c r="R237" s="806"/>
      <c r="S237" s="792" t="str">
        <f>IF($E$19="класична",Класична!L225,IF($E$19="ануітет",Ануїтет!K226))</f>
        <v/>
      </c>
      <c r="T237" s="796" t="str">
        <f>IF($E$19="класична",Класична!M225,IF($E$19="ануітет",Ануїтет!L226))</f>
        <v/>
      </c>
      <c r="U237" s="806"/>
      <c r="V237" s="806"/>
      <c r="W237" s="806"/>
      <c r="X237" s="806"/>
      <c r="Y237" s="806"/>
    </row>
    <row r="238" spans="1:25" x14ac:dyDescent="0.35">
      <c r="A238" s="781">
        <v>199</v>
      </c>
      <c r="B238" s="782" t="str">
        <f>IF($E$19="класична",Класична!C226,IF('Розрах.заг.варт.'!$E$19="ануітет",Ануїтет!B227))</f>
        <v/>
      </c>
      <c r="C238" s="783" t="str">
        <f t="shared" si="19"/>
        <v/>
      </c>
      <c r="D238" s="784" t="str">
        <f t="shared" si="20"/>
        <v/>
      </c>
      <c r="E238" s="785" t="str">
        <f>IF($E$19="класична",Класична!F226,IF($E$19="ануітет",Ануїтет!E227))</f>
        <v/>
      </c>
      <c r="F238" s="786" t="str">
        <f t="shared" si="21"/>
        <v/>
      </c>
      <c r="G238" s="787" t="str">
        <f>IF($E$19="класична",Класична!G226,IF($E$19="ануітет",Ануїтет!F227))</f>
        <v/>
      </c>
      <c r="H238" s="788"/>
      <c r="I238" s="789" t="str">
        <f>IF(E238="","",IF($E$19="класична",Класична!H226,IF($E$19="ануітет",Ануїтет!G227)))</f>
        <v/>
      </c>
      <c r="J238" s="789"/>
      <c r="K238" s="789"/>
      <c r="L238" s="789"/>
      <c r="M238" s="806"/>
      <c r="N238" s="806"/>
      <c r="O238" s="806"/>
      <c r="P238" s="806"/>
      <c r="Q238" s="806"/>
      <c r="R238" s="806"/>
      <c r="S238" s="792" t="str">
        <f>IF($E$19="класична",Класична!L226,IF($E$19="ануітет",Ануїтет!K227))</f>
        <v/>
      </c>
      <c r="T238" s="796" t="str">
        <f>IF($E$19="класична",Класична!M226,IF($E$19="ануітет",Ануїтет!L227))</f>
        <v/>
      </c>
      <c r="U238" s="806"/>
      <c r="V238" s="806"/>
      <c r="W238" s="806"/>
      <c r="X238" s="806"/>
      <c r="Y238" s="806"/>
    </row>
    <row r="239" spans="1:25" x14ac:dyDescent="0.35">
      <c r="A239" s="781">
        <v>200</v>
      </c>
      <c r="B239" s="782" t="str">
        <f>IF($E$19="класична",Класична!C227,IF('Розрах.заг.варт.'!$E$19="ануітет",Ануїтет!B228))</f>
        <v/>
      </c>
      <c r="C239" s="783" t="str">
        <f t="shared" si="19"/>
        <v/>
      </c>
      <c r="D239" s="784" t="str">
        <f t="shared" si="20"/>
        <v/>
      </c>
      <c r="E239" s="785" t="str">
        <f>IF($E$19="класична",Класична!F227,IF($E$19="ануітет",Ануїтет!E228))</f>
        <v/>
      </c>
      <c r="F239" s="786" t="str">
        <f t="shared" si="21"/>
        <v/>
      </c>
      <c r="G239" s="787" t="str">
        <f>IF($E$19="класична",Класична!G227,IF($E$19="ануітет",Ануїтет!F228))</f>
        <v/>
      </c>
      <c r="H239" s="788"/>
      <c r="I239" s="789" t="str">
        <f>IF(E239="","",IF($E$19="класична",Класична!H227,IF($E$19="ануітет",Ануїтет!G228)))</f>
        <v/>
      </c>
      <c r="J239" s="789"/>
      <c r="K239" s="789"/>
      <c r="L239" s="789"/>
      <c r="M239" s="806"/>
      <c r="N239" s="806"/>
      <c r="O239" s="806"/>
      <c r="P239" s="806"/>
      <c r="Q239" s="806"/>
      <c r="R239" s="806"/>
      <c r="S239" s="792" t="str">
        <f>IF($E$19="класична",Класична!L227,IF($E$19="ануітет",Ануїтет!K228))</f>
        <v/>
      </c>
      <c r="T239" s="796" t="str">
        <f>IF($E$19="класична",Класична!M227,IF($E$19="ануітет",Ануїтет!L228))</f>
        <v/>
      </c>
      <c r="U239" s="806"/>
      <c r="V239" s="806"/>
      <c r="W239" s="806"/>
      <c r="X239" s="806"/>
      <c r="Y239" s="806"/>
    </row>
    <row r="240" spans="1:25" x14ac:dyDescent="0.35">
      <c r="A240" s="781">
        <v>201</v>
      </c>
      <c r="B240" s="782" t="str">
        <f>IF($E$19="класична",Класична!C228,IF('Розрах.заг.варт.'!$E$19="ануітет",Ануїтет!B229))</f>
        <v/>
      </c>
      <c r="C240" s="783" t="str">
        <f t="shared" si="19"/>
        <v/>
      </c>
      <c r="D240" s="784" t="str">
        <f t="shared" si="20"/>
        <v/>
      </c>
      <c r="E240" s="785" t="str">
        <f>IF($E$19="класична",Класична!F228,IF($E$19="ануітет",Ануїтет!E229))</f>
        <v/>
      </c>
      <c r="F240" s="786" t="str">
        <f t="shared" si="21"/>
        <v/>
      </c>
      <c r="G240" s="787" t="str">
        <f>IF($E$19="класична",Класична!G228,IF($E$19="ануітет",Ануїтет!F229))</f>
        <v/>
      </c>
      <c r="H240" s="788"/>
      <c r="I240" s="789" t="str">
        <f>IF(E240="","",IF($E$19="класична",Класична!H228,IF($E$19="ануітет",Ануїтет!G229)))</f>
        <v/>
      </c>
      <c r="J240" s="789"/>
      <c r="K240" s="789"/>
      <c r="L240" s="789"/>
      <c r="M240" s="806"/>
      <c r="N240" s="806"/>
      <c r="O240" s="806"/>
      <c r="P240" s="806"/>
      <c r="Q240" s="806"/>
      <c r="R240" s="806"/>
      <c r="S240" s="792" t="str">
        <f>IF($E$19="класична",Класична!L228,IF($E$19="ануітет",Ануїтет!K229))</f>
        <v/>
      </c>
      <c r="T240" s="796" t="str">
        <f>IF($E$19="класична",Класична!M228,IF($E$19="ануітет",Ануїтет!L229))</f>
        <v/>
      </c>
      <c r="U240" s="806"/>
      <c r="V240" s="806"/>
      <c r="W240" s="806"/>
      <c r="X240" s="806"/>
      <c r="Y240" s="806"/>
    </row>
    <row r="241" spans="1:25" x14ac:dyDescent="0.35">
      <c r="A241" s="781">
        <v>202</v>
      </c>
      <c r="B241" s="782" t="str">
        <f>IF($E$19="класична",Класична!C229,IF('Розрах.заг.варт.'!$E$19="ануітет",Ануїтет!B230))</f>
        <v/>
      </c>
      <c r="C241" s="783" t="str">
        <f t="shared" si="19"/>
        <v/>
      </c>
      <c r="D241" s="784" t="str">
        <f t="shared" si="20"/>
        <v/>
      </c>
      <c r="E241" s="785" t="str">
        <f>IF($E$19="класична",Класична!F229,IF($E$19="ануітет",Ануїтет!E230))</f>
        <v/>
      </c>
      <c r="F241" s="786" t="str">
        <f t="shared" si="21"/>
        <v/>
      </c>
      <c r="G241" s="787" t="str">
        <f>IF($E$19="класична",Класична!G229,IF($E$19="ануітет",Ануїтет!F230))</f>
        <v/>
      </c>
      <c r="H241" s="788"/>
      <c r="I241" s="789" t="str">
        <f>IF(E241="","",IF($E$19="класична",Класична!H229,IF($E$19="ануітет",Ануїтет!G230)))</f>
        <v/>
      </c>
      <c r="J241" s="789"/>
      <c r="K241" s="789"/>
      <c r="L241" s="789"/>
      <c r="M241" s="806"/>
      <c r="N241" s="806"/>
      <c r="O241" s="806"/>
      <c r="P241" s="806"/>
      <c r="Q241" s="806"/>
      <c r="R241" s="806"/>
      <c r="S241" s="792" t="str">
        <f>IF($E$19="класична",Класична!L229,IF($E$19="ануітет",Ануїтет!K230))</f>
        <v/>
      </c>
      <c r="T241" s="796" t="str">
        <f>IF($E$19="класична",Класична!M229,IF($E$19="ануітет",Ануїтет!L230))</f>
        <v/>
      </c>
      <c r="U241" s="806"/>
      <c r="V241" s="806"/>
      <c r="W241" s="806"/>
      <c r="X241" s="806"/>
      <c r="Y241" s="806"/>
    </row>
    <row r="242" spans="1:25" x14ac:dyDescent="0.35">
      <c r="A242" s="781">
        <v>203</v>
      </c>
      <c r="B242" s="782" t="str">
        <f>IF($E$19="класична",Класична!C230,IF('Розрах.заг.варт.'!$E$19="ануітет",Ануїтет!B231))</f>
        <v/>
      </c>
      <c r="C242" s="783" t="str">
        <f t="shared" si="19"/>
        <v/>
      </c>
      <c r="D242" s="784" t="str">
        <f t="shared" si="20"/>
        <v/>
      </c>
      <c r="E242" s="785" t="str">
        <f>IF($E$19="класична",Класична!F230,IF($E$19="ануітет",Ануїтет!E231))</f>
        <v/>
      </c>
      <c r="F242" s="786" t="str">
        <f t="shared" si="21"/>
        <v/>
      </c>
      <c r="G242" s="787" t="str">
        <f>IF($E$19="класична",Класична!G230,IF($E$19="ануітет",Ануїтет!F231))</f>
        <v/>
      </c>
      <c r="H242" s="788"/>
      <c r="I242" s="789" t="str">
        <f>IF(E242="","",IF($E$19="класична",Класична!H230,IF($E$19="ануітет",Ануїтет!G231)))</f>
        <v/>
      </c>
      <c r="J242" s="789"/>
      <c r="K242" s="789"/>
      <c r="L242" s="789"/>
      <c r="M242" s="806"/>
      <c r="N242" s="806"/>
      <c r="O242" s="806"/>
      <c r="P242" s="806"/>
      <c r="Q242" s="806"/>
      <c r="R242" s="806"/>
      <c r="S242" s="792" t="str">
        <f>IF($E$19="класична",Класична!L230,IF($E$19="ануітет",Ануїтет!K231))</f>
        <v/>
      </c>
      <c r="T242" s="796" t="str">
        <f>IF($E$19="класична",Класична!M230,IF($E$19="ануітет",Ануїтет!L231))</f>
        <v/>
      </c>
      <c r="U242" s="806"/>
      <c r="V242" s="806"/>
      <c r="W242" s="806"/>
      <c r="X242" s="806"/>
      <c r="Y242" s="806"/>
    </row>
    <row r="243" spans="1:25" x14ac:dyDescent="0.35">
      <c r="A243" s="781">
        <v>204</v>
      </c>
      <c r="B243" s="782" t="str">
        <f>IF($E$19="класична",Класична!C231,IF('Розрах.заг.варт.'!$E$19="ануітет",Ануїтет!B232))</f>
        <v/>
      </c>
      <c r="C243" s="783" t="str">
        <f t="shared" si="19"/>
        <v/>
      </c>
      <c r="D243" s="784" t="str">
        <f t="shared" si="20"/>
        <v/>
      </c>
      <c r="E243" s="785" t="str">
        <f>IF($E$19="класична",Класична!F231,IF($E$19="ануітет",Ануїтет!E232))</f>
        <v/>
      </c>
      <c r="F243" s="774" t="str">
        <f t="shared" si="21"/>
        <v/>
      </c>
      <c r="G243" s="787" t="str">
        <f>IF($E$19="класична",Класична!G231,IF($E$19="ануітет",Ануїтет!F232))</f>
        <v/>
      </c>
      <c r="H243" s="788"/>
      <c r="I243" s="789" t="str">
        <f>IF(E243="","",IF($E$19="класична",Класична!H231,IF($E$19="ануітет",Ануїтет!G232)))</f>
        <v/>
      </c>
      <c r="J243" s="789"/>
      <c r="K243" s="789"/>
      <c r="L243" s="789"/>
      <c r="M243" s="806"/>
      <c r="N243" s="806"/>
      <c r="O243" s="806"/>
      <c r="P243" s="806"/>
      <c r="Q243" s="806"/>
      <c r="R243" s="806"/>
      <c r="S243" s="775" t="str">
        <f>IF($E$19="класична",Класична!L231,IF($E$19="ануітет",Ануїтет!K232))</f>
        <v/>
      </c>
      <c r="T243" s="775" t="str">
        <f>IF($E$19="класична",Класична!M231,IF($E$19="ануітет",Ануїтет!L232))</f>
        <v/>
      </c>
      <c r="U243" s="806"/>
      <c r="V243" s="806"/>
      <c r="W243" s="806"/>
      <c r="X243" s="806"/>
      <c r="Y243" s="806"/>
    </row>
    <row r="244" spans="1:25" x14ac:dyDescent="0.35">
      <c r="A244" s="781">
        <v>205</v>
      </c>
      <c r="B244" s="782" t="str">
        <f>IF($E$19="класична",Класична!C232,IF('Розрах.заг.варт.'!$E$19="ануітет",Ануїтет!B233))</f>
        <v/>
      </c>
      <c r="C244" s="783" t="str">
        <f t="shared" si="19"/>
        <v/>
      </c>
      <c r="D244" s="784" t="str">
        <f t="shared" si="20"/>
        <v/>
      </c>
      <c r="E244" s="785" t="str">
        <f>IF($E$19="класична",Класична!F232,IF($E$19="ануітет",Ануїтет!E233))</f>
        <v/>
      </c>
      <c r="F244" s="786" t="str">
        <f t="shared" si="21"/>
        <v/>
      </c>
      <c r="G244" s="787" t="str">
        <f>IF($E$19="класична",Класична!G232,IF($E$19="ануітет",Ануїтет!F233))</f>
        <v/>
      </c>
      <c r="H244" s="788"/>
      <c r="I244" s="789" t="str">
        <f>IF(E244="","",IF($E$19="класична",Класична!H232,IF($E$19="ануітет",Ануїтет!G233)))</f>
        <v/>
      </c>
      <c r="J244" s="789"/>
      <c r="K244" s="789"/>
      <c r="L244" s="789"/>
      <c r="M244" s="806"/>
      <c r="N244" s="806"/>
      <c r="O244" s="806"/>
      <c r="P244" s="806"/>
      <c r="Q244" s="806"/>
      <c r="R244" s="806"/>
      <c r="S244" s="792" t="str">
        <f>IF($E$19="класична",Класична!L232,IF($E$19="ануітет",Ануїтет!K233))</f>
        <v/>
      </c>
      <c r="T244" s="796" t="str">
        <f>IF($E$19="класична",Класична!M232,IF($E$19="ануітет",Ануїтет!L233))</f>
        <v/>
      </c>
      <c r="U244" s="806"/>
      <c r="V244" s="806"/>
      <c r="W244" s="806"/>
      <c r="X244" s="806"/>
      <c r="Y244" s="806"/>
    </row>
    <row r="245" spans="1:25" x14ac:dyDescent="0.35">
      <c r="A245" s="781">
        <v>206</v>
      </c>
      <c r="B245" s="782" t="str">
        <f>IF($E$19="класична",Класична!C233,IF('Розрах.заг.варт.'!$E$19="ануітет",Ануїтет!B234))</f>
        <v/>
      </c>
      <c r="C245" s="783" t="str">
        <f t="shared" ref="C245:C279" si="22">IF(B245="","",B245+4)</f>
        <v/>
      </c>
      <c r="D245" s="784" t="str">
        <f t="shared" si="20"/>
        <v/>
      </c>
      <c r="E245" s="785" t="str">
        <f>IF($E$19="класична",Класична!F233,IF($E$19="ануітет",Ануїтет!E234))</f>
        <v/>
      </c>
      <c r="F245" s="786" t="str">
        <f t="shared" si="21"/>
        <v/>
      </c>
      <c r="G245" s="787" t="str">
        <f>IF($E$19="класична",Класична!G233,IF($E$19="ануітет",Ануїтет!F234))</f>
        <v/>
      </c>
      <c r="H245" s="788"/>
      <c r="I245" s="789" t="str">
        <f>IF(E245="","",IF($E$19="класична",Класична!H233,IF($E$19="ануітет",Ануїтет!G234)))</f>
        <v/>
      </c>
      <c r="J245" s="789"/>
      <c r="K245" s="789"/>
      <c r="L245" s="789"/>
      <c r="M245" s="806"/>
      <c r="N245" s="806"/>
      <c r="O245" s="806"/>
      <c r="P245" s="806"/>
      <c r="Q245" s="806"/>
      <c r="R245" s="806"/>
      <c r="S245" s="792" t="str">
        <f>IF($E$19="класична",Класична!L233,IF($E$19="ануітет",Ануїтет!K234))</f>
        <v/>
      </c>
      <c r="T245" s="796" t="str">
        <f>IF($E$19="класична",Класична!M233,IF($E$19="ануітет",Ануїтет!L234))</f>
        <v/>
      </c>
      <c r="U245" s="806"/>
      <c r="V245" s="806"/>
      <c r="W245" s="806"/>
      <c r="X245" s="806"/>
      <c r="Y245" s="806"/>
    </row>
    <row r="246" spans="1:25" x14ac:dyDescent="0.35">
      <c r="A246" s="781">
        <v>207</v>
      </c>
      <c r="B246" s="782" t="str">
        <f>IF($E$19="класична",Класична!C234,IF('Розрах.заг.варт.'!$E$19="ануітет",Ануїтет!B235))</f>
        <v/>
      </c>
      <c r="C246" s="783" t="str">
        <f t="shared" si="22"/>
        <v/>
      </c>
      <c r="D246" s="784" t="str">
        <f t="shared" si="20"/>
        <v/>
      </c>
      <c r="E246" s="785" t="str">
        <f>IF($E$19="класична",Класична!F234,IF($E$19="ануітет",Ануїтет!E235))</f>
        <v/>
      </c>
      <c r="F246" s="786" t="str">
        <f t="shared" si="21"/>
        <v/>
      </c>
      <c r="G246" s="787" t="str">
        <f>IF($E$19="класична",Класична!G234,IF($E$19="ануітет",Ануїтет!F235))</f>
        <v/>
      </c>
      <c r="H246" s="788"/>
      <c r="I246" s="789" t="str">
        <f>IF(E246="","",IF($E$19="класична",Класична!H234,IF($E$19="ануітет",Ануїтет!G235)))</f>
        <v/>
      </c>
      <c r="J246" s="789"/>
      <c r="K246" s="789"/>
      <c r="L246" s="789"/>
      <c r="M246" s="806"/>
      <c r="N246" s="806"/>
      <c r="O246" s="806"/>
      <c r="P246" s="806"/>
      <c r="Q246" s="806"/>
      <c r="R246" s="806"/>
      <c r="S246" s="792" t="str">
        <f>IF($E$19="класична",Класична!L234,IF($E$19="ануітет",Ануїтет!K235))</f>
        <v/>
      </c>
      <c r="T246" s="796" t="str">
        <f>IF($E$19="класична",Класична!M234,IF($E$19="ануітет",Ануїтет!L235))</f>
        <v/>
      </c>
      <c r="U246" s="806"/>
      <c r="V246" s="806"/>
      <c r="W246" s="806"/>
      <c r="X246" s="806"/>
      <c r="Y246" s="806"/>
    </row>
    <row r="247" spans="1:25" x14ac:dyDescent="0.35">
      <c r="A247" s="781">
        <v>208</v>
      </c>
      <c r="B247" s="782" t="str">
        <f>IF($E$19="класична",Класична!C235,IF('Розрах.заг.варт.'!$E$19="ануітет",Ануїтет!B236))</f>
        <v/>
      </c>
      <c r="C247" s="783" t="str">
        <f t="shared" si="22"/>
        <v/>
      </c>
      <c r="D247" s="784" t="str">
        <f t="shared" si="20"/>
        <v/>
      </c>
      <c r="E247" s="785" t="str">
        <f>IF($E$19="класична",Класична!F235,IF($E$19="ануітет",Ануїтет!E236))</f>
        <v/>
      </c>
      <c r="F247" s="786" t="str">
        <f t="shared" si="21"/>
        <v/>
      </c>
      <c r="G247" s="787" t="str">
        <f>IF($E$19="класична",Класична!G235,IF($E$19="ануітет",Ануїтет!F236))</f>
        <v/>
      </c>
      <c r="H247" s="788"/>
      <c r="I247" s="789" t="str">
        <f>IF(E247="","",IF($E$19="класична",Класична!H235,IF($E$19="ануітет",Ануїтет!G236)))</f>
        <v/>
      </c>
      <c r="J247" s="789"/>
      <c r="K247" s="789"/>
      <c r="L247" s="789"/>
      <c r="M247" s="806"/>
      <c r="N247" s="806"/>
      <c r="O247" s="806"/>
      <c r="P247" s="806"/>
      <c r="Q247" s="806"/>
      <c r="R247" s="806"/>
      <c r="S247" s="792" t="str">
        <f>IF($E$19="класична",Класична!L235,IF($E$19="ануітет",Ануїтет!K236))</f>
        <v/>
      </c>
      <c r="T247" s="796" t="str">
        <f>IF($E$19="класична",Класична!M235,IF($E$19="ануітет",Ануїтет!L236))</f>
        <v/>
      </c>
      <c r="U247" s="806"/>
      <c r="V247" s="806"/>
      <c r="W247" s="806"/>
      <c r="X247" s="806"/>
      <c r="Y247" s="806"/>
    </row>
    <row r="248" spans="1:25" x14ac:dyDescent="0.35">
      <c r="A248" s="781">
        <v>209</v>
      </c>
      <c r="B248" s="782" t="str">
        <f>IF($E$19="класична",Класична!C236,IF('Розрах.заг.варт.'!$E$19="ануітет",Ануїтет!B237))</f>
        <v/>
      </c>
      <c r="C248" s="783" t="str">
        <f t="shared" si="22"/>
        <v/>
      </c>
      <c r="D248" s="784" t="str">
        <f t="shared" si="20"/>
        <v/>
      </c>
      <c r="E248" s="785" t="str">
        <f>IF($E$19="класична",Класична!F236,IF($E$19="ануітет",Ануїтет!E237))</f>
        <v/>
      </c>
      <c r="F248" s="786" t="str">
        <f t="shared" si="21"/>
        <v/>
      </c>
      <c r="G248" s="787" t="str">
        <f>IF($E$19="класична",Класична!G236,IF($E$19="ануітет",Ануїтет!F237))</f>
        <v/>
      </c>
      <c r="H248" s="788"/>
      <c r="I248" s="789" t="str">
        <f>IF(E248="","",IF($E$19="класична",Класична!H236,IF($E$19="ануітет",Ануїтет!G237)))</f>
        <v/>
      </c>
      <c r="J248" s="789"/>
      <c r="K248" s="789"/>
      <c r="L248" s="789"/>
      <c r="M248" s="806"/>
      <c r="N248" s="806"/>
      <c r="O248" s="806"/>
      <c r="P248" s="806"/>
      <c r="Q248" s="806"/>
      <c r="R248" s="806"/>
      <c r="S248" s="792" t="str">
        <f>IF($E$19="класична",Класична!L236,IF($E$19="ануітет",Ануїтет!K237))</f>
        <v/>
      </c>
      <c r="T248" s="796" t="str">
        <f>IF($E$19="класична",Класична!M236,IF($E$19="ануітет",Ануїтет!L237))</f>
        <v/>
      </c>
      <c r="U248" s="806"/>
      <c r="V248" s="806"/>
      <c r="W248" s="806"/>
      <c r="X248" s="806"/>
      <c r="Y248" s="806"/>
    </row>
    <row r="249" spans="1:25" x14ac:dyDescent="0.35">
      <c r="A249" s="781">
        <v>210</v>
      </c>
      <c r="B249" s="782" t="str">
        <f>IF($E$19="класична",Класична!C237,IF('Розрах.заг.варт.'!$E$19="ануітет",Ануїтет!B238))</f>
        <v/>
      </c>
      <c r="C249" s="783" t="str">
        <f t="shared" si="22"/>
        <v/>
      </c>
      <c r="D249" s="784" t="str">
        <f t="shared" si="20"/>
        <v/>
      </c>
      <c r="E249" s="785" t="str">
        <f>IF($E$19="класична",Класична!F237,IF($E$19="ануітет",Ануїтет!E238))</f>
        <v/>
      </c>
      <c r="F249" s="786" t="str">
        <f t="shared" si="21"/>
        <v/>
      </c>
      <c r="G249" s="787" t="str">
        <f>IF($E$19="класична",Класична!G237,IF($E$19="ануітет",Ануїтет!F238))</f>
        <v/>
      </c>
      <c r="H249" s="788"/>
      <c r="I249" s="789" t="str">
        <f>IF(E249="","",IF($E$19="класична",Класична!H237,IF($E$19="ануітет",Ануїтет!G238)))</f>
        <v/>
      </c>
      <c r="J249" s="789"/>
      <c r="K249" s="789"/>
      <c r="L249" s="789"/>
      <c r="M249" s="806"/>
      <c r="N249" s="806"/>
      <c r="O249" s="806"/>
      <c r="P249" s="806"/>
      <c r="Q249" s="806"/>
      <c r="R249" s="806"/>
      <c r="S249" s="792" t="str">
        <f>IF($E$19="класична",Класична!L237,IF($E$19="ануітет",Ануїтет!K238))</f>
        <v/>
      </c>
      <c r="T249" s="796" t="str">
        <f>IF($E$19="класична",Класична!M237,IF($E$19="ануітет",Ануїтет!L238))</f>
        <v/>
      </c>
      <c r="U249" s="806"/>
      <c r="V249" s="806"/>
      <c r="W249" s="806"/>
      <c r="X249" s="806"/>
      <c r="Y249" s="806"/>
    </row>
    <row r="250" spans="1:25" x14ac:dyDescent="0.35">
      <c r="A250" s="781">
        <v>211</v>
      </c>
      <c r="B250" s="782" t="str">
        <f>IF($E$19="класична",Класична!C238,IF('Розрах.заг.варт.'!$E$19="ануітет",Ануїтет!B239))</f>
        <v/>
      </c>
      <c r="C250" s="783" t="str">
        <f t="shared" si="22"/>
        <v/>
      </c>
      <c r="D250" s="784" t="str">
        <f t="shared" si="20"/>
        <v/>
      </c>
      <c r="E250" s="785" t="str">
        <f>IF($E$19="класична",Класична!F238,IF($E$19="ануітет",Ануїтет!E239))</f>
        <v/>
      </c>
      <c r="F250" s="786" t="str">
        <f t="shared" si="21"/>
        <v/>
      </c>
      <c r="G250" s="787" t="str">
        <f>IF($E$19="класична",Класична!G238,IF($E$19="ануітет",Ануїтет!F239))</f>
        <v/>
      </c>
      <c r="H250" s="788"/>
      <c r="I250" s="789" t="str">
        <f>IF(E250="","",IF($E$19="класична",Класична!H238,IF($E$19="ануітет",Ануїтет!G239)))</f>
        <v/>
      </c>
      <c r="J250" s="789"/>
      <c r="K250" s="789"/>
      <c r="L250" s="789"/>
      <c r="M250" s="806"/>
      <c r="N250" s="806"/>
      <c r="O250" s="806"/>
      <c r="P250" s="806"/>
      <c r="Q250" s="806"/>
      <c r="R250" s="806"/>
      <c r="S250" s="792" t="str">
        <f>IF($E$19="класична",Класична!L238,IF($E$19="ануітет",Ануїтет!K239))</f>
        <v/>
      </c>
      <c r="T250" s="796" t="str">
        <f>IF($E$19="класична",Класична!M238,IF($E$19="ануітет",Ануїтет!L239))</f>
        <v/>
      </c>
      <c r="U250" s="806"/>
      <c r="V250" s="806"/>
      <c r="W250" s="806"/>
      <c r="X250" s="806"/>
      <c r="Y250" s="806"/>
    </row>
    <row r="251" spans="1:25" x14ac:dyDescent="0.35">
      <c r="A251" s="781">
        <v>212</v>
      </c>
      <c r="B251" s="782" t="str">
        <f>IF($E$19="класична",Класична!C239,IF('Розрах.заг.варт.'!$E$19="ануітет",Ануїтет!B240))</f>
        <v/>
      </c>
      <c r="C251" s="783" t="str">
        <f t="shared" si="22"/>
        <v/>
      </c>
      <c r="D251" s="784" t="str">
        <f t="shared" si="20"/>
        <v/>
      </c>
      <c r="E251" s="785" t="str">
        <f>IF($E$19="класична",Класична!F239,IF($E$19="ануітет",Ануїтет!E240))</f>
        <v/>
      </c>
      <c r="F251" s="786" t="str">
        <f t="shared" si="21"/>
        <v/>
      </c>
      <c r="G251" s="787" t="str">
        <f>IF($E$19="класична",Класична!G239,IF($E$19="ануітет",Ануїтет!F240))</f>
        <v/>
      </c>
      <c r="H251" s="788"/>
      <c r="I251" s="789" t="str">
        <f>IF(E251="","",IF($E$19="класична",Класична!H239,IF($E$19="ануітет",Ануїтет!G240)))</f>
        <v/>
      </c>
      <c r="J251" s="789"/>
      <c r="K251" s="789"/>
      <c r="L251" s="789"/>
      <c r="M251" s="806"/>
      <c r="N251" s="806"/>
      <c r="O251" s="806"/>
      <c r="P251" s="806"/>
      <c r="Q251" s="806"/>
      <c r="R251" s="806"/>
      <c r="S251" s="792" t="str">
        <f>IF($E$19="класична",Класична!L239,IF($E$19="ануітет",Ануїтет!K240))</f>
        <v/>
      </c>
      <c r="T251" s="796" t="str">
        <f>IF($E$19="класична",Класична!M239,IF($E$19="ануітет",Ануїтет!L240))</f>
        <v/>
      </c>
      <c r="U251" s="806"/>
      <c r="V251" s="806"/>
      <c r="W251" s="806"/>
      <c r="X251" s="806"/>
      <c r="Y251" s="806"/>
    </row>
    <row r="252" spans="1:25" x14ac:dyDescent="0.35">
      <c r="A252" s="781">
        <v>213</v>
      </c>
      <c r="B252" s="782" t="str">
        <f>IF($E$19="класична",Класична!C240,IF('Розрах.заг.варт.'!$E$19="ануітет",Ануїтет!B241))</f>
        <v/>
      </c>
      <c r="C252" s="783" t="str">
        <f t="shared" si="22"/>
        <v/>
      </c>
      <c r="D252" s="784" t="str">
        <f t="shared" si="20"/>
        <v/>
      </c>
      <c r="E252" s="785" t="str">
        <f>IF($E$19="класична",Класична!F240,IF($E$19="ануітет",Ануїтет!E241))</f>
        <v/>
      </c>
      <c r="F252" s="786" t="str">
        <f t="shared" si="21"/>
        <v/>
      </c>
      <c r="G252" s="787" t="str">
        <f>IF($E$19="класична",Класична!G240,IF($E$19="ануітет",Ануїтет!F241))</f>
        <v/>
      </c>
      <c r="H252" s="788"/>
      <c r="I252" s="789" t="str">
        <f>IF(E252="","",IF($E$19="класична",Класична!H240,IF($E$19="ануітет",Ануїтет!G241)))</f>
        <v/>
      </c>
      <c r="J252" s="789"/>
      <c r="K252" s="789"/>
      <c r="L252" s="789"/>
      <c r="M252" s="806"/>
      <c r="N252" s="806"/>
      <c r="O252" s="806"/>
      <c r="P252" s="806"/>
      <c r="Q252" s="806"/>
      <c r="R252" s="806"/>
      <c r="S252" s="792" t="str">
        <f>IF($E$19="класична",Класична!L240,IF($E$19="ануітет",Ануїтет!K241))</f>
        <v/>
      </c>
      <c r="T252" s="796" t="str">
        <f>IF($E$19="класична",Класична!M240,IF($E$19="ануітет",Ануїтет!L241))</f>
        <v/>
      </c>
      <c r="U252" s="806"/>
      <c r="V252" s="806"/>
      <c r="W252" s="806"/>
      <c r="X252" s="806"/>
      <c r="Y252" s="806"/>
    </row>
    <row r="253" spans="1:25" x14ac:dyDescent="0.35">
      <c r="A253" s="781">
        <v>214</v>
      </c>
      <c r="B253" s="782" t="str">
        <f>IF($E$19="класична",Класична!C241,IF('Розрах.заг.варт.'!$E$19="ануітет",Ануїтет!B242))</f>
        <v/>
      </c>
      <c r="C253" s="783" t="str">
        <f t="shared" si="22"/>
        <v/>
      </c>
      <c r="D253" s="784" t="str">
        <f t="shared" si="20"/>
        <v/>
      </c>
      <c r="E253" s="785" t="str">
        <f>IF($E$19="класична",Класична!F241,IF($E$19="ануітет",Ануїтет!E242))</f>
        <v/>
      </c>
      <c r="F253" s="786" t="str">
        <f t="shared" si="21"/>
        <v/>
      </c>
      <c r="G253" s="787" t="str">
        <f>IF($E$19="класична",Класична!G241,IF($E$19="ануітет",Ануїтет!F242))</f>
        <v/>
      </c>
      <c r="H253" s="788"/>
      <c r="I253" s="789" t="str">
        <f>IF(E253="","",IF($E$19="класична",Класична!H241,IF($E$19="ануітет",Ануїтет!G242)))</f>
        <v/>
      </c>
      <c r="J253" s="789"/>
      <c r="K253" s="789"/>
      <c r="L253" s="789"/>
      <c r="M253" s="806"/>
      <c r="N253" s="806"/>
      <c r="O253" s="806"/>
      <c r="P253" s="806"/>
      <c r="Q253" s="806"/>
      <c r="R253" s="806"/>
      <c r="S253" s="792" t="str">
        <f>IF($E$19="класична",Класична!L241,IF($E$19="ануітет",Ануїтет!K242))</f>
        <v/>
      </c>
      <c r="T253" s="796" t="str">
        <f>IF($E$19="класична",Класична!M241,IF($E$19="ануітет",Ануїтет!L242))</f>
        <v/>
      </c>
      <c r="U253" s="806"/>
      <c r="V253" s="806"/>
      <c r="W253" s="806"/>
      <c r="X253" s="806"/>
      <c r="Y253" s="806"/>
    </row>
    <row r="254" spans="1:25" x14ac:dyDescent="0.35">
      <c r="A254" s="781">
        <v>215</v>
      </c>
      <c r="B254" s="782" t="str">
        <f>IF($E$19="класична",Класична!C242,IF('Розрах.заг.варт.'!$E$19="ануітет",Ануїтет!B243))</f>
        <v/>
      </c>
      <c r="C254" s="783" t="str">
        <f t="shared" si="22"/>
        <v/>
      </c>
      <c r="D254" s="784" t="str">
        <f t="shared" si="20"/>
        <v/>
      </c>
      <c r="E254" s="785" t="str">
        <f>IF($E$19="класична",Класична!F242,IF($E$19="ануітет",Ануїтет!E243))</f>
        <v/>
      </c>
      <c r="F254" s="786" t="str">
        <f t="shared" si="21"/>
        <v/>
      </c>
      <c r="G254" s="787" t="str">
        <f>IF($E$19="класична",Класична!G242,IF($E$19="ануітет",Ануїтет!F243))</f>
        <v/>
      </c>
      <c r="H254" s="788"/>
      <c r="I254" s="789" t="str">
        <f>IF(E254="","",IF($E$19="класична",Класична!H242,IF($E$19="ануітет",Ануїтет!G243)))</f>
        <v/>
      </c>
      <c r="J254" s="789"/>
      <c r="K254" s="789"/>
      <c r="L254" s="789"/>
      <c r="M254" s="806"/>
      <c r="N254" s="806"/>
      <c r="O254" s="806"/>
      <c r="P254" s="806"/>
      <c r="Q254" s="806"/>
      <c r="R254" s="806"/>
      <c r="S254" s="792" t="str">
        <f>IF($E$19="класична",Класична!L242,IF($E$19="ануітет",Ануїтет!K243))</f>
        <v/>
      </c>
      <c r="T254" s="796" t="str">
        <f>IF($E$19="класична",Класична!M242,IF($E$19="ануітет",Ануїтет!L243))</f>
        <v/>
      </c>
      <c r="U254" s="806"/>
      <c r="V254" s="806"/>
      <c r="W254" s="806"/>
      <c r="X254" s="806"/>
      <c r="Y254" s="806"/>
    </row>
    <row r="255" spans="1:25" x14ac:dyDescent="0.35">
      <c r="A255" s="781">
        <v>216</v>
      </c>
      <c r="B255" s="782" t="str">
        <f>IF($E$19="класична",Класична!C243,IF('Розрах.заг.варт.'!$E$19="ануітет",Ануїтет!B244))</f>
        <v/>
      </c>
      <c r="C255" s="783" t="str">
        <f t="shared" si="22"/>
        <v/>
      </c>
      <c r="D255" s="784" t="str">
        <f t="shared" si="20"/>
        <v/>
      </c>
      <c r="E255" s="785" t="str">
        <f>IF($E$19="класична",Класична!F243,IF($E$19="ануітет",Ануїтет!E244))</f>
        <v/>
      </c>
      <c r="F255" s="774" t="str">
        <f t="shared" si="21"/>
        <v/>
      </c>
      <c r="G255" s="787" t="str">
        <f>IF($E$19="класична",Класична!G243,IF($E$19="ануітет",Ануїтет!F244))</f>
        <v/>
      </c>
      <c r="H255" s="788"/>
      <c r="I255" s="789" t="str">
        <f>IF(E255="","",IF($E$19="класична",Класична!H243,IF($E$19="ануітет",Ануїтет!G244)))</f>
        <v/>
      </c>
      <c r="J255" s="789"/>
      <c r="K255" s="789"/>
      <c r="L255" s="789"/>
      <c r="M255" s="806"/>
      <c r="N255" s="806"/>
      <c r="O255" s="806"/>
      <c r="P255" s="806"/>
      <c r="Q255" s="806"/>
      <c r="R255" s="806"/>
      <c r="S255" s="775" t="str">
        <f>IF($E$19="класична",Класична!L243,IF($E$19="ануітет",Ануїтет!K244))</f>
        <v/>
      </c>
      <c r="T255" s="775" t="str">
        <f>IF($E$19="класична",Класична!M243,IF($E$19="ануітет",Ануїтет!L244))</f>
        <v/>
      </c>
      <c r="U255" s="806"/>
      <c r="V255" s="806"/>
      <c r="W255" s="806"/>
      <c r="X255" s="806"/>
      <c r="Y255" s="806"/>
    </row>
    <row r="256" spans="1:25" x14ac:dyDescent="0.35">
      <c r="A256" s="781">
        <v>217</v>
      </c>
      <c r="B256" s="782" t="str">
        <f>IF($E$19="класична",Класична!C244,IF('Розрах.заг.варт.'!$E$19="ануітет",Ануїтет!B245))</f>
        <v/>
      </c>
      <c r="C256" s="783" t="str">
        <f t="shared" si="22"/>
        <v/>
      </c>
      <c r="D256" s="784" t="str">
        <f t="shared" si="20"/>
        <v/>
      </c>
      <c r="E256" s="785" t="str">
        <f>IF($E$19="класична",Класична!F244,IF($E$19="ануітет",Ануїтет!E245))</f>
        <v/>
      </c>
      <c r="F256" s="786" t="str">
        <f t="shared" si="21"/>
        <v/>
      </c>
      <c r="G256" s="787" t="str">
        <f>IF($E$19="класична",Класична!G244,IF($E$19="ануітет",Ануїтет!F245))</f>
        <v/>
      </c>
      <c r="H256" s="788"/>
      <c r="I256" s="789" t="str">
        <f>IF(E256="","",IF($E$19="класична",Класична!H244,IF($E$19="ануітет",Ануїтет!G245)))</f>
        <v/>
      </c>
      <c r="J256" s="789"/>
      <c r="K256" s="789"/>
      <c r="L256" s="789"/>
      <c r="M256" s="806"/>
      <c r="N256" s="806"/>
      <c r="O256" s="806"/>
      <c r="P256" s="806"/>
      <c r="Q256" s="806"/>
      <c r="R256" s="806"/>
      <c r="S256" s="792" t="str">
        <f>IF($E$19="класична",Класична!L244,IF($E$19="ануітет",Ануїтет!K245))</f>
        <v/>
      </c>
      <c r="T256" s="796" t="str">
        <f>IF($E$19="класична",Класична!M244,IF($E$19="ануітет",Ануїтет!L245))</f>
        <v/>
      </c>
      <c r="U256" s="806"/>
      <c r="V256" s="806"/>
      <c r="W256" s="806"/>
      <c r="X256" s="806"/>
      <c r="Y256" s="806"/>
    </row>
    <row r="257" spans="1:25" x14ac:dyDescent="0.35">
      <c r="A257" s="781">
        <v>218</v>
      </c>
      <c r="B257" s="782" t="str">
        <f>IF($E$19="класична",Класична!C245,IF('Розрах.заг.варт.'!$E$19="ануітет",Ануїтет!B246))</f>
        <v/>
      </c>
      <c r="C257" s="783" t="str">
        <f t="shared" si="22"/>
        <v/>
      </c>
      <c r="D257" s="784" t="str">
        <f t="shared" si="20"/>
        <v/>
      </c>
      <c r="E257" s="785" t="str">
        <f>IF($E$19="класична",Класична!F245,IF($E$19="ануітет",Ануїтет!E246))</f>
        <v/>
      </c>
      <c r="F257" s="786" t="str">
        <f t="shared" si="21"/>
        <v/>
      </c>
      <c r="G257" s="787" t="str">
        <f>IF($E$19="класична",Класична!G245,IF($E$19="ануітет",Ануїтет!F246))</f>
        <v/>
      </c>
      <c r="H257" s="788"/>
      <c r="I257" s="789" t="str">
        <f>IF(E257="","",IF($E$19="класична",Класична!H245,IF($E$19="ануітет",Ануїтет!G246)))</f>
        <v/>
      </c>
      <c r="J257" s="789"/>
      <c r="K257" s="789"/>
      <c r="L257" s="789"/>
      <c r="M257" s="806"/>
      <c r="N257" s="806"/>
      <c r="O257" s="806"/>
      <c r="P257" s="806"/>
      <c r="Q257" s="806"/>
      <c r="R257" s="806"/>
      <c r="S257" s="792" t="str">
        <f>IF($E$19="класична",Класична!L245,IF($E$19="ануітет",Ануїтет!K246))</f>
        <v/>
      </c>
      <c r="T257" s="796" t="str">
        <f>IF($E$19="класична",Класична!M245,IF($E$19="ануітет",Ануїтет!L246))</f>
        <v/>
      </c>
      <c r="U257" s="806"/>
      <c r="V257" s="806"/>
      <c r="W257" s="806"/>
      <c r="X257" s="806"/>
      <c r="Y257" s="806"/>
    </row>
    <row r="258" spans="1:25" x14ac:dyDescent="0.35">
      <c r="A258" s="781">
        <v>219</v>
      </c>
      <c r="B258" s="782" t="str">
        <f>IF($E$19="класична",Класична!C246,IF('Розрах.заг.варт.'!$E$19="ануітет",Ануїтет!B247))</f>
        <v/>
      </c>
      <c r="C258" s="783" t="str">
        <f t="shared" si="22"/>
        <v/>
      </c>
      <c r="D258" s="784" t="str">
        <f t="shared" si="20"/>
        <v/>
      </c>
      <c r="E258" s="785" t="str">
        <f>IF($E$19="класична",Класична!F246,IF($E$19="ануітет",Ануїтет!E247))</f>
        <v/>
      </c>
      <c r="F258" s="786" t="str">
        <f t="shared" si="21"/>
        <v/>
      </c>
      <c r="G258" s="787" t="str">
        <f>IF($E$19="класична",Класична!G246,IF($E$19="ануітет",Ануїтет!F247))</f>
        <v/>
      </c>
      <c r="H258" s="788"/>
      <c r="I258" s="789" t="str">
        <f>IF(E258="","",IF($E$19="класична",Класична!H246,IF($E$19="ануітет",Ануїтет!G247)))</f>
        <v/>
      </c>
      <c r="J258" s="789"/>
      <c r="K258" s="789"/>
      <c r="L258" s="789"/>
      <c r="M258" s="806"/>
      <c r="N258" s="806"/>
      <c r="O258" s="806"/>
      <c r="P258" s="806"/>
      <c r="Q258" s="806"/>
      <c r="R258" s="806"/>
      <c r="S258" s="792" t="str">
        <f>IF($E$19="класична",Класична!L246,IF($E$19="ануітет",Ануїтет!K247))</f>
        <v/>
      </c>
      <c r="T258" s="796" t="str">
        <f>IF($E$19="класична",Класична!M246,IF($E$19="ануітет",Ануїтет!L247))</f>
        <v/>
      </c>
      <c r="U258" s="806"/>
      <c r="V258" s="806"/>
      <c r="W258" s="806"/>
      <c r="X258" s="806"/>
      <c r="Y258" s="806"/>
    </row>
    <row r="259" spans="1:25" x14ac:dyDescent="0.35">
      <c r="A259" s="781">
        <v>220</v>
      </c>
      <c r="B259" s="782" t="str">
        <f>IF($E$19="класична",Класична!C247,IF('Розрах.заг.варт.'!$E$19="ануітет",Ануїтет!B248))</f>
        <v/>
      </c>
      <c r="C259" s="783" t="str">
        <f t="shared" si="22"/>
        <v/>
      </c>
      <c r="D259" s="784" t="str">
        <f t="shared" si="20"/>
        <v/>
      </c>
      <c r="E259" s="785" t="str">
        <f>IF($E$19="класична",Класична!F247,IF($E$19="ануітет",Ануїтет!E248))</f>
        <v/>
      </c>
      <c r="F259" s="786" t="str">
        <f t="shared" si="21"/>
        <v/>
      </c>
      <c r="G259" s="787" t="str">
        <f>IF($E$19="класична",Класична!G247,IF($E$19="ануітет",Ануїтет!F248))</f>
        <v/>
      </c>
      <c r="H259" s="788"/>
      <c r="I259" s="789" t="str">
        <f>IF(E259="","",IF($E$19="класична",Класична!H247,IF($E$19="ануітет",Ануїтет!G248)))</f>
        <v/>
      </c>
      <c r="J259" s="789"/>
      <c r="K259" s="789"/>
      <c r="L259" s="789"/>
      <c r="M259" s="806"/>
      <c r="N259" s="806"/>
      <c r="O259" s="806"/>
      <c r="P259" s="806"/>
      <c r="Q259" s="806"/>
      <c r="R259" s="806"/>
      <c r="S259" s="792" t="str">
        <f>IF($E$19="класична",Класична!L247,IF($E$19="ануітет",Ануїтет!K248))</f>
        <v/>
      </c>
      <c r="T259" s="796" t="str">
        <f>IF($E$19="класична",Класична!M247,IF($E$19="ануітет",Ануїтет!L248))</f>
        <v/>
      </c>
      <c r="U259" s="806"/>
      <c r="V259" s="806"/>
      <c r="W259" s="806"/>
      <c r="X259" s="806"/>
      <c r="Y259" s="806"/>
    </row>
    <row r="260" spans="1:25" x14ac:dyDescent="0.35">
      <c r="A260" s="781">
        <v>221</v>
      </c>
      <c r="B260" s="782" t="str">
        <f>IF($E$19="класична",Класична!C248,IF('Розрах.заг.варт.'!$E$19="ануітет",Ануїтет!B249))</f>
        <v/>
      </c>
      <c r="C260" s="783" t="str">
        <f t="shared" si="22"/>
        <v/>
      </c>
      <c r="D260" s="784" t="str">
        <f t="shared" si="20"/>
        <v/>
      </c>
      <c r="E260" s="785" t="str">
        <f>IF($E$19="класична",Класична!F248,IF($E$19="ануітет",Ануїтет!E249))</f>
        <v/>
      </c>
      <c r="F260" s="786" t="str">
        <f t="shared" si="21"/>
        <v/>
      </c>
      <c r="G260" s="787" t="str">
        <f>IF($E$19="класична",Класична!G248,IF($E$19="ануітет",Ануїтет!F249))</f>
        <v/>
      </c>
      <c r="H260" s="788"/>
      <c r="I260" s="789" t="str">
        <f>IF(E260="","",IF($E$19="класична",Класична!H248,IF($E$19="ануітет",Ануїтет!G249)))</f>
        <v/>
      </c>
      <c r="J260" s="789"/>
      <c r="K260" s="789"/>
      <c r="L260" s="789"/>
      <c r="M260" s="806"/>
      <c r="N260" s="806"/>
      <c r="O260" s="806"/>
      <c r="P260" s="806"/>
      <c r="Q260" s="806"/>
      <c r="R260" s="806"/>
      <c r="S260" s="792" t="str">
        <f>IF($E$19="класична",Класична!L248,IF($E$19="ануітет",Ануїтет!K249))</f>
        <v/>
      </c>
      <c r="T260" s="796" t="str">
        <f>IF($E$19="класична",Класична!M248,IF($E$19="ануітет",Ануїтет!L249))</f>
        <v/>
      </c>
      <c r="U260" s="806"/>
      <c r="V260" s="806"/>
      <c r="W260" s="806"/>
      <c r="X260" s="806"/>
      <c r="Y260" s="806"/>
    </row>
    <row r="261" spans="1:25" x14ac:dyDescent="0.35">
      <c r="A261" s="781">
        <v>222</v>
      </c>
      <c r="B261" s="782" t="str">
        <f>IF($E$19="класична",Класична!C249,IF('Розрах.заг.варт.'!$E$19="ануітет",Ануїтет!B250))</f>
        <v/>
      </c>
      <c r="C261" s="783" t="str">
        <f t="shared" si="22"/>
        <v/>
      </c>
      <c r="D261" s="784" t="str">
        <f t="shared" si="20"/>
        <v/>
      </c>
      <c r="E261" s="785" t="str">
        <f>IF($E$19="класична",Класична!F249,IF($E$19="ануітет",Ануїтет!E250))</f>
        <v/>
      </c>
      <c r="F261" s="786" t="str">
        <f t="shared" si="21"/>
        <v/>
      </c>
      <c r="G261" s="787" t="str">
        <f>IF($E$19="класична",Класична!G249,IF($E$19="ануітет",Ануїтет!F250))</f>
        <v/>
      </c>
      <c r="H261" s="788"/>
      <c r="I261" s="789" t="str">
        <f>IF(E261="","",IF($E$19="класична",Класична!H249,IF($E$19="ануітет",Ануїтет!G250)))</f>
        <v/>
      </c>
      <c r="J261" s="789"/>
      <c r="K261" s="789"/>
      <c r="L261" s="789"/>
      <c r="M261" s="806"/>
      <c r="N261" s="806"/>
      <c r="O261" s="806"/>
      <c r="P261" s="806"/>
      <c r="Q261" s="806"/>
      <c r="R261" s="806"/>
      <c r="S261" s="792" t="str">
        <f>IF($E$19="класична",Класична!L249,IF($E$19="ануітет",Ануїтет!K250))</f>
        <v/>
      </c>
      <c r="T261" s="796" t="str">
        <f>IF($E$19="класична",Класична!M249,IF($E$19="ануітет",Ануїтет!L250))</f>
        <v/>
      </c>
      <c r="U261" s="806"/>
      <c r="V261" s="806"/>
      <c r="W261" s="806"/>
      <c r="X261" s="806"/>
      <c r="Y261" s="806"/>
    </row>
    <row r="262" spans="1:25" x14ac:dyDescent="0.35">
      <c r="A262" s="781">
        <v>223</v>
      </c>
      <c r="B262" s="782" t="str">
        <f>IF($E$19="класична",Класична!C250,IF('Розрах.заг.варт.'!$E$19="ануітет",Ануїтет!B251))</f>
        <v/>
      </c>
      <c r="C262" s="783" t="str">
        <f t="shared" si="22"/>
        <v/>
      </c>
      <c r="D262" s="784" t="str">
        <f t="shared" si="20"/>
        <v/>
      </c>
      <c r="E262" s="785" t="str">
        <f>IF($E$19="класична",Класична!F250,IF($E$19="ануітет",Ануїтет!E251))</f>
        <v/>
      </c>
      <c r="F262" s="786" t="str">
        <f t="shared" si="21"/>
        <v/>
      </c>
      <c r="G262" s="787" t="str">
        <f>IF($E$19="класична",Класична!G250,IF($E$19="ануітет",Ануїтет!F251))</f>
        <v/>
      </c>
      <c r="H262" s="788"/>
      <c r="I262" s="789" t="str">
        <f>IF(E262="","",IF($E$19="класична",Класична!H250,IF($E$19="ануітет",Ануїтет!G251)))</f>
        <v/>
      </c>
      <c r="J262" s="789"/>
      <c r="K262" s="789"/>
      <c r="L262" s="789"/>
      <c r="M262" s="806"/>
      <c r="N262" s="806"/>
      <c r="O262" s="806"/>
      <c r="P262" s="806"/>
      <c r="Q262" s="806"/>
      <c r="R262" s="806"/>
      <c r="S262" s="792" t="str">
        <f>IF($E$19="класична",Класична!L250,IF($E$19="ануітет",Ануїтет!K251))</f>
        <v/>
      </c>
      <c r="T262" s="796" t="str">
        <f>IF($E$19="класична",Класична!M250,IF($E$19="ануітет",Ануїтет!L251))</f>
        <v/>
      </c>
      <c r="U262" s="806"/>
      <c r="V262" s="806"/>
      <c r="W262" s="806"/>
      <c r="X262" s="806"/>
      <c r="Y262" s="806"/>
    </row>
    <row r="263" spans="1:25" x14ac:dyDescent="0.35">
      <c r="A263" s="781">
        <v>224</v>
      </c>
      <c r="B263" s="782" t="str">
        <f>IF($E$19="класична",Класична!C251,IF('Розрах.заг.варт.'!$E$19="ануітет",Ануїтет!B252))</f>
        <v/>
      </c>
      <c r="C263" s="783" t="str">
        <f t="shared" si="22"/>
        <v/>
      </c>
      <c r="D263" s="784" t="str">
        <f t="shared" si="20"/>
        <v/>
      </c>
      <c r="E263" s="785" t="str">
        <f>IF($E$19="класична",Класична!F251,IF($E$19="ануітет",Ануїтет!E252))</f>
        <v/>
      </c>
      <c r="F263" s="786" t="str">
        <f t="shared" si="21"/>
        <v/>
      </c>
      <c r="G263" s="787" t="str">
        <f>IF($E$19="класична",Класична!G251,IF($E$19="ануітет",Ануїтет!F252))</f>
        <v/>
      </c>
      <c r="H263" s="788"/>
      <c r="I263" s="789" t="str">
        <f>IF(E263="","",IF($E$19="класична",Класична!H251,IF($E$19="ануітет",Ануїтет!G252)))</f>
        <v/>
      </c>
      <c r="J263" s="789"/>
      <c r="K263" s="789"/>
      <c r="L263" s="789"/>
      <c r="M263" s="806"/>
      <c r="N263" s="806"/>
      <c r="O263" s="806"/>
      <c r="P263" s="806"/>
      <c r="Q263" s="806"/>
      <c r="R263" s="806"/>
      <c r="S263" s="792" t="str">
        <f>IF($E$19="класична",Класична!L251,IF($E$19="ануітет",Ануїтет!K252))</f>
        <v/>
      </c>
      <c r="T263" s="796" t="str">
        <f>IF($E$19="класична",Класична!M251,IF($E$19="ануітет",Ануїтет!L252))</f>
        <v/>
      </c>
      <c r="U263" s="806"/>
      <c r="V263" s="806"/>
      <c r="W263" s="806"/>
      <c r="X263" s="806"/>
      <c r="Y263" s="806"/>
    </row>
    <row r="264" spans="1:25" x14ac:dyDescent="0.35">
      <c r="A264" s="781">
        <v>225</v>
      </c>
      <c r="B264" s="782" t="str">
        <f>IF($E$19="класична",Класична!C252,IF('Розрах.заг.варт.'!$E$19="ануітет",Ануїтет!B253))</f>
        <v/>
      </c>
      <c r="C264" s="783" t="str">
        <f t="shared" si="22"/>
        <v/>
      </c>
      <c r="D264" s="784" t="str">
        <f t="shared" si="20"/>
        <v/>
      </c>
      <c r="E264" s="785" t="str">
        <f>IF($E$19="класична",Класична!F252,IF($E$19="ануітет",Ануїтет!E253))</f>
        <v/>
      </c>
      <c r="F264" s="786" t="str">
        <f t="shared" si="21"/>
        <v/>
      </c>
      <c r="G264" s="787" t="str">
        <f>IF($E$19="класична",Класична!G252,IF($E$19="ануітет",Ануїтет!F253))</f>
        <v/>
      </c>
      <c r="H264" s="788"/>
      <c r="I264" s="789" t="str">
        <f>IF(E264="","",IF($E$19="класична",Класична!H252,IF($E$19="ануітет",Ануїтет!G253)))</f>
        <v/>
      </c>
      <c r="J264" s="789"/>
      <c r="K264" s="789"/>
      <c r="L264" s="789"/>
      <c r="M264" s="806"/>
      <c r="N264" s="806"/>
      <c r="O264" s="806"/>
      <c r="P264" s="806"/>
      <c r="Q264" s="806"/>
      <c r="R264" s="806"/>
      <c r="S264" s="792" t="str">
        <f>IF($E$19="класична",Класична!L252,IF($E$19="ануітет",Ануїтет!K253))</f>
        <v/>
      </c>
      <c r="T264" s="796" t="str">
        <f>IF($E$19="класична",Класична!M252,IF($E$19="ануітет",Ануїтет!L253))</f>
        <v/>
      </c>
      <c r="U264" s="806"/>
      <c r="V264" s="806"/>
      <c r="W264" s="806"/>
      <c r="X264" s="806"/>
      <c r="Y264" s="806"/>
    </row>
    <row r="265" spans="1:25" x14ac:dyDescent="0.35">
      <c r="A265" s="781">
        <v>226</v>
      </c>
      <c r="B265" s="782" t="str">
        <f>IF($E$19="класична",Класична!C253,IF('Розрах.заг.варт.'!$E$19="ануітет",Ануїтет!B254))</f>
        <v/>
      </c>
      <c r="C265" s="783" t="str">
        <f t="shared" si="22"/>
        <v/>
      </c>
      <c r="D265" s="784" t="str">
        <f t="shared" si="20"/>
        <v/>
      </c>
      <c r="E265" s="785" t="str">
        <f>IF($E$19="класична",Класична!F253,IF($E$19="ануітет",Ануїтет!E254))</f>
        <v/>
      </c>
      <c r="F265" s="786" t="str">
        <f t="shared" si="21"/>
        <v/>
      </c>
      <c r="G265" s="787" t="str">
        <f>IF($E$19="класична",Класична!G253,IF($E$19="ануітет",Ануїтет!F254))</f>
        <v/>
      </c>
      <c r="H265" s="788"/>
      <c r="I265" s="789" t="str">
        <f>IF(E265="","",IF($E$19="класична",Класична!H253,IF($E$19="ануітет",Ануїтет!G254)))</f>
        <v/>
      </c>
      <c r="J265" s="789"/>
      <c r="K265" s="789"/>
      <c r="L265" s="789"/>
      <c r="M265" s="806"/>
      <c r="N265" s="806"/>
      <c r="O265" s="806"/>
      <c r="P265" s="806"/>
      <c r="Q265" s="806"/>
      <c r="R265" s="806"/>
      <c r="S265" s="792" t="str">
        <f>IF($E$19="класична",Класична!L253,IF($E$19="ануітет",Ануїтет!K254))</f>
        <v/>
      </c>
      <c r="T265" s="796" t="str">
        <f>IF($E$19="класична",Класична!M253,IF($E$19="ануітет",Ануїтет!L254))</f>
        <v/>
      </c>
      <c r="U265" s="806"/>
      <c r="V265" s="806"/>
      <c r="W265" s="806"/>
      <c r="X265" s="806"/>
      <c r="Y265" s="806"/>
    </row>
    <row r="266" spans="1:25" x14ac:dyDescent="0.35">
      <c r="A266" s="781">
        <v>227</v>
      </c>
      <c r="B266" s="782" t="str">
        <f>IF($E$19="класична",Класична!C254,IF('Розрах.заг.варт.'!$E$19="ануітет",Ануїтет!B255))</f>
        <v/>
      </c>
      <c r="C266" s="783" t="str">
        <f t="shared" si="22"/>
        <v/>
      </c>
      <c r="D266" s="784" t="str">
        <f t="shared" si="20"/>
        <v/>
      </c>
      <c r="E266" s="785" t="str">
        <f>IF($E$19="класична",Класична!F254,IF($E$19="ануітет",Ануїтет!E255))</f>
        <v/>
      </c>
      <c r="F266" s="786" t="str">
        <f t="shared" si="21"/>
        <v/>
      </c>
      <c r="G266" s="787" t="str">
        <f>IF($E$19="класична",Класична!G254,IF($E$19="ануітет",Ануїтет!F255))</f>
        <v/>
      </c>
      <c r="H266" s="788"/>
      <c r="I266" s="789" t="str">
        <f>IF(E266="","",IF($E$19="класична",Класична!H254,IF($E$19="ануітет",Ануїтет!G255)))</f>
        <v/>
      </c>
      <c r="J266" s="789"/>
      <c r="K266" s="789"/>
      <c r="L266" s="789"/>
      <c r="M266" s="806"/>
      <c r="N266" s="806"/>
      <c r="O266" s="806"/>
      <c r="P266" s="806"/>
      <c r="Q266" s="806"/>
      <c r="R266" s="806"/>
      <c r="S266" s="792" t="str">
        <f>IF($E$19="класична",Класична!L254,IF($E$19="ануітет",Ануїтет!K255))</f>
        <v/>
      </c>
      <c r="T266" s="796" t="str">
        <f>IF($E$19="класична",Класична!M254,IF($E$19="ануітет",Ануїтет!L255))</f>
        <v/>
      </c>
      <c r="U266" s="806"/>
      <c r="V266" s="806"/>
      <c r="W266" s="806"/>
      <c r="X266" s="806"/>
      <c r="Y266" s="806"/>
    </row>
    <row r="267" spans="1:25" x14ac:dyDescent="0.35">
      <c r="A267" s="781">
        <v>228</v>
      </c>
      <c r="B267" s="782" t="str">
        <f>IF($E$19="класична",Класична!C255,IF('Розрах.заг.варт.'!$E$19="ануітет",Ануїтет!B256))</f>
        <v/>
      </c>
      <c r="C267" s="783" t="str">
        <f t="shared" si="22"/>
        <v/>
      </c>
      <c r="D267" s="784" t="str">
        <f t="shared" si="20"/>
        <v/>
      </c>
      <c r="E267" s="785" t="str">
        <f>IF($E$19="класична",Класична!F255,IF($E$19="ануітет",Ануїтет!E256))</f>
        <v/>
      </c>
      <c r="F267" s="774" t="str">
        <f t="shared" si="21"/>
        <v/>
      </c>
      <c r="G267" s="787" t="str">
        <f>IF($E$19="класична",Класична!G255,IF($E$19="ануітет",Ануїтет!F256))</f>
        <v/>
      </c>
      <c r="H267" s="788"/>
      <c r="I267" s="789" t="str">
        <f>IF(E267="","",IF($E$19="класична",Класична!H255,IF($E$19="ануітет",Ануїтет!G256)))</f>
        <v/>
      </c>
      <c r="J267" s="789"/>
      <c r="K267" s="789"/>
      <c r="L267" s="789"/>
      <c r="M267" s="806"/>
      <c r="N267" s="806"/>
      <c r="O267" s="806"/>
      <c r="P267" s="806"/>
      <c r="Q267" s="806"/>
      <c r="R267" s="806"/>
      <c r="S267" s="775" t="str">
        <f>IF($E$19="класична",Класична!L255,IF($E$19="ануітет",Ануїтет!K256))</f>
        <v/>
      </c>
      <c r="T267" s="775" t="str">
        <f>IF($E$19="класична",Класична!M255,IF($E$19="ануітет",Ануїтет!L256))</f>
        <v/>
      </c>
      <c r="U267" s="806"/>
      <c r="V267" s="806"/>
      <c r="W267" s="806"/>
      <c r="X267" s="806"/>
      <c r="Y267" s="806"/>
    </row>
    <row r="268" spans="1:25" x14ac:dyDescent="0.35">
      <c r="A268" s="781">
        <v>229</v>
      </c>
      <c r="B268" s="782" t="str">
        <f>IF($E$19="класична",Класична!C256,IF('Розрах.заг.варт.'!$E$19="ануітет",Ануїтет!B257))</f>
        <v/>
      </c>
      <c r="C268" s="783" t="str">
        <f t="shared" si="22"/>
        <v/>
      </c>
      <c r="D268" s="784" t="str">
        <f t="shared" si="20"/>
        <v/>
      </c>
      <c r="E268" s="785" t="str">
        <f>IF($E$19="класична",Класична!F256,IF($E$19="ануітет",Ануїтет!E257))</f>
        <v/>
      </c>
      <c r="F268" s="786" t="str">
        <f t="shared" si="21"/>
        <v/>
      </c>
      <c r="G268" s="787" t="str">
        <f>IF($E$19="класична",Класична!G256,IF($E$19="ануітет",Ануїтет!F257))</f>
        <v/>
      </c>
      <c r="H268" s="788"/>
      <c r="I268" s="789" t="str">
        <f>IF(E268="","",IF($E$19="класична",Класична!H256,IF($E$19="ануітет",Ануїтет!G257)))</f>
        <v/>
      </c>
      <c r="J268" s="789"/>
      <c r="K268" s="789"/>
      <c r="L268" s="789"/>
      <c r="M268" s="806"/>
      <c r="N268" s="806"/>
      <c r="O268" s="806"/>
      <c r="P268" s="806"/>
      <c r="Q268" s="806"/>
      <c r="R268" s="806"/>
      <c r="S268" s="792" t="str">
        <f>IF($E$19="класична",Класична!L256,IF($E$19="ануітет",Ануїтет!K257))</f>
        <v/>
      </c>
      <c r="T268" s="796" t="str">
        <f>IF($E$19="класична",Класична!M256,IF($E$19="ануітет",Ануїтет!L257))</f>
        <v/>
      </c>
      <c r="U268" s="806"/>
      <c r="V268" s="806"/>
      <c r="W268" s="806"/>
      <c r="X268" s="806"/>
      <c r="Y268" s="806"/>
    </row>
    <row r="269" spans="1:25" x14ac:dyDescent="0.35">
      <c r="A269" s="781">
        <v>230</v>
      </c>
      <c r="B269" s="782" t="str">
        <f>IF($E$19="класична",Класична!C257,IF('Розрах.заг.варт.'!$E$19="ануітет",Ануїтет!B258))</f>
        <v/>
      </c>
      <c r="C269" s="783" t="str">
        <f t="shared" si="22"/>
        <v/>
      </c>
      <c r="D269" s="784" t="str">
        <f t="shared" si="20"/>
        <v/>
      </c>
      <c r="E269" s="785" t="str">
        <f>IF($E$19="класична",Класична!F257,IF($E$19="ануітет",Ануїтет!E258))</f>
        <v/>
      </c>
      <c r="F269" s="786" t="str">
        <f t="shared" si="21"/>
        <v/>
      </c>
      <c r="G269" s="787" t="str">
        <f>IF($E$19="класична",Класична!G257,IF($E$19="ануітет",Ануїтет!F258))</f>
        <v/>
      </c>
      <c r="H269" s="788"/>
      <c r="I269" s="789" t="str">
        <f>IF(E269="","",IF($E$19="класична",Класична!H257,IF($E$19="ануітет",Ануїтет!G258)))</f>
        <v/>
      </c>
      <c r="J269" s="789"/>
      <c r="K269" s="789"/>
      <c r="L269" s="789"/>
      <c r="M269" s="806"/>
      <c r="N269" s="806"/>
      <c r="O269" s="806"/>
      <c r="P269" s="806"/>
      <c r="Q269" s="806"/>
      <c r="R269" s="806"/>
      <c r="S269" s="792" t="str">
        <f>IF($E$19="класична",Класична!L257,IF($E$19="ануітет",Ануїтет!K258))</f>
        <v/>
      </c>
      <c r="T269" s="796" t="str">
        <f>IF($E$19="класична",Класична!M257,IF($E$19="ануітет",Ануїтет!L258))</f>
        <v/>
      </c>
      <c r="U269" s="806"/>
      <c r="V269" s="806"/>
      <c r="W269" s="806"/>
      <c r="X269" s="806"/>
      <c r="Y269" s="806"/>
    </row>
    <row r="270" spans="1:25" x14ac:dyDescent="0.35">
      <c r="A270" s="781">
        <v>231</v>
      </c>
      <c r="B270" s="782" t="str">
        <f>IF($E$19="класична",Класична!C258,IF('Розрах.заг.варт.'!$E$19="ануітет",Ануїтет!B259))</f>
        <v/>
      </c>
      <c r="C270" s="783" t="str">
        <f t="shared" si="22"/>
        <v/>
      </c>
      <c r="D270" s="784" t="str">
        <f t="shared" si="20"/>
        <v/>
      </c>
      <c r="E270" s="785" t="str">
        <f>IF($E$19="класична",Класична!F258,IF($E$19="ануітет",Ануїтет!E259))</f>
        <v/>
      </c>
      <c r="F270" s="786" t="str">
        <f t="shared" si="21"/>
        <v/>
      </c>
      <c r="G270" s="787" t="str">
        <f>IF($E$19="класична",Класична!G258,IF($E$19="ануітет",Ануїтет!F259))</f>
        <v/>
      </c>
      <c r="H270" s="788"/>
      <c r="I270" s="789" t="str">
        <f>IF(E270="","",IF($E$19="класична",Класична!H258,IF($E$19="ануітет",Ануїтет!G259)))</f>
        <v/>
      </c>
      <c r="J270" s="789"/>
      <c r="K270" s="789"/>
      <c r="L270" s="789"/>
      <c r="M270" s="806"/>
      <c r="N270" s="806"/>
      <c r="O270" s="806"/>
      <c r="P270" s="806"/>
      <c r="Q270" s="806"/>
      <c r="R270" s="806"/>
      <c r="S270" s="792" t="str">
        <f>IF($E$19="класична",Класична!L258,IF($E$19="ануітет",Ануїтет!K259))</f>
        <v/>
      </c>
      <c r="T270" s="796" t="str">
        <f>IF($E$19="класична",Класична!M258,IF($E$19="ануітет",Ануїтет!L259))</f>
        <v/>
      </c>
      <c r="U270" s="806"/>
      <c r="V270" s="806"/>
      <c r="W270" s="806"/>
      <c r="X270" s="806"/>
      <c r="Y270" s="806"/>
    </row>
    <row r="271" spans="1:25" x14ac:dyDescent="0.35">
      <c r="A271" s="781">
        <v>232</v>
      </c>
      <c r="B271" s="782" t="str">
        <f>IF($E$19="класична",Класична!C259,IF('Розрах.заг.варт.'!$E$19="ануітет",Ануїтет!B260))</f>
        <v/>
      </c>
      <c r="C271" s="783" t="str">
        <f t="shared" si="22"/>
        <v/>
      </c>
      <c r="D271" s="784" t="str">
        <f t="shared" si="20"/>
        <v/>
      </c>
      <c r="E271" s="785" t="str">
        <f>IF($E$19="класична",Класична!F259,IF($E$19="ануітет",Ануїтет!E260))</f>
        <v/>
      </c>
      <c r="F271" s="786" t="str">
        <f t="shared" si="21"/>
        <v/>
      </c>
      <c r="G271" s="787" t="str">
        <f>IF($E$19="класична",Класична!G259,IF($E$19="ануітет",Ануїтет!F260))</f>
        <v/>
      </c>
      <c r="H271" s="788"/>
      <c r="I271" s="789" t="str">
        <f>IF(E271="","",IF($E$19="класична",Класична!H259,IF($E$19="ануітет",Ануїтет!G260)))</f>
        <v/>
      </c>
      <c r="J271" s="789"/>
      <c r="K271" s="789"/>
      <c r="L271" s="789"/>
      <c r="M271" s="806"/>
      <c r="N271" s="806"/>
      <c r="O271" s="806"/>
      <c r="P271" s="806"/>
      <c r="Q271" s="806"/>
      <c r="R271" s="806"/>
      <c r="S271" s="792" t="str">
        <f>IF($E$19="класична",Класична!L259,IF($E$19="ануітет",Ануїтет!K260))</f>
        <v/>
      </c>
      <c r="T271" s="796" t="str">
        <f>IF($E$19="класична",Класична!M259,IF($E$19="ануітет",Ануїтет!L260))</f>
        <v/>
      </c>
      <c r="U271" s="806"/>
      <c r="V271" s="806"/>
      <c r="W271" s="806"/>
      <c r="X271" s="806"/>
      <c r="Y271" s="806"/>
    </row>
    <row r="272" spans="1:25" x14ac:dyDescent="0.35">
      <c r="A272" s="781">
        <v>233</v>
      </c>
      <c r="B272" s="782" t="str">
        <f>IF($E$19="класична",Класична!C260,IF('Розрах.заг.варт.'!$E$19="ануітет",Ануїтет!B261))</f>
        <v/>
      </c>
      <c r="C272" s="783" t="str">
        <f t="shared" si="22"/>
        <v/>
      </c>
      <c r="D272" s="784" t="str">
        <f t="shared" si="20"/>
        <v/>
      </c>
      <c r="E272" s="785" t="str">
        <f>IF($E$19="класична",Класична!F260,IF($E$19="ануітет",Ануїтет!E261))</f>
        <v/>
      </c>
      <c r="F272" s="786" t="str">
        <f t="shared" si="21"/>
        <v/>
      </c>
      <c r="G272" s="787" t="str">
        <f>IF($E$19="класична",Класична!G260,IF($E$19="ануітет",Ануїтет!F261))</f>
        <v/>
      </c>
      <c r="H272" s="788"/>
      <c r="I272" s="789" t="str">
        <f>IF(E272="","",IF($E$19="класична",Класична!H260,IF($E$19="ануітет",Ануїтет!G261)))</f>
        <v/>
      </c>
      <c r="J272" s="789"/>
      <c r="K272" s="789"/>
      <c r="L272" s="789"/>
      <c r="M272" s="806"/>
      <c r="N272" s="806"/>
      <c r="O272" s="806"/>
      <c r="P272" s="806"/>
      <c r="Q272" s="806"/>
      <c r="R272" s="806"/>
      <c r="S272" s="792" t="str">
        <f>IF($E$19="класична",Класична!L260,IF($E$19="ануітет",Ануїтет!K261))</f>
        <v/>
      </c>
      <c r="T272" s="796" t="str">
        <f>IF($E$19="класична",Класична!M260,IF($E$19="ануітет",Ануїтет!L261))</f>
        <v/>
      </c>
      <c r="U272" s="806"/>
      <c r="V272" s="806"/>
      <c r="W272" s="806"/>
      <c r="X272" s="806"/>
      <c r="Y272" s="806"/>
    </row>
    <row r="273" spans="1:25" x14ac:dyDescent="0.35">
      <c r="A273" s="781">
        <v>234</v>
      </c>
      <c r="B273" s="782" t="str">
        <f>IF($E$19="класична",Класична!C261,IF('Розрах.заг.варт.'!$E$19="ануітет",Ануїтет!B262))</f>
        <v/>
      </c>
      <c r="C273" s="783" t="str">
        <f t="shared" si="22"/>
        <v/>
      </c>
      <c r="D273" s="784" t="str">
        <f t="shared" si="20"/>
        <v/>
      </c>
      <c r="E273" s="785" t="str">
        <f>IF($E$19="класична",Класична!F261,IF($E$19="ануітет",Ануїтет!E262))</f>
        <v/>
      </c>
      <c r="F273" s="786" t="str">
        <f t="shared" si="21"/>
        <v/>
      </c>
      <c r="G273" s="787" t="str">
        <f>IF($E$19="класична",Класична!G261,IF($E$19="ануітет",Ануїтет!F262))</f>
        <v/>
      </c>
      <c r="H273" s="788"/>
      <c r="I273" s="789" t="str">
        <f>IF(E273="","",IF($E$19="класична",Класична!H261,IF($E$19="ануітет",Ануїтет!G262)))</f>
        <v/>
      </c>
      <c r="J273" s="789"/>
      <c r="K273" s="789"/>
      <c r="L273" s="789"/>
      <c r="M273" s="806"/>
      <c r="N273" s="806"/>
      <c r="O273" s="806"/>
      <c r="P273" s="806"/>
      <c r="Q273" s="806"/>
      <c r="R273" s="806"/>
      <c r="S273" s="792" t="str">
        <f>IF($E$19="класична",Класична!L261,IF($E$19="ануітет",Ануїтет!K262))</f>
        <v/>
      </c>
      <c r="T273" s="796" t="str">
        <f>IF($E$19="класична",Класична!M261,IF($E$19="ануітет",Ануїтет!L262))</f>
        <v/>
      </c>
      <c r="U273" s="806"/>
      <c r="V273" s="806"/>
      <c r="W273" s="806"/>
      <c r="X273" s="806"/>
      <c r="Y273" s="806"/>
    </row>
    <row r="274" spans="1:25" x14ac:dyDescent="0.35">
      <c r="A274" s="781">
        <v>235</v>
      </c>
      <c r="B274" s="782" t="str">
        <f>IF($E$19="класична",Класична!C262,IF('Розрах.заг.варт.'!$E$19="ануітет",Ануїтет!B263))</f>
        <v/>
      </c>
      <c r="C274" s="783" t="str">
        <f t="shared" si="22"/>
        <v/>
      </c>
      <c r="D274" s="784" t="str">
        <f t="shared" si="20"/>
        <v/>
      </c>
      <c r="E274" s="785" t="str">
        <f>IF($E$19="класична",Класична!F262,IF($E$19="ануітет",Ануїтет!E263))</f>
        <v/>
      </c>
      <c r="F274" s="786" t="str">
        <f t="shared" si="21"/>
        <v/>
      </c>
      <c r="G274" s="787" t="str">
        <f>IF($E$19="класична",Класична!G262,IF($E$19="ануітет",Ануїтет!F263))</f>
        <v/>
      </c>
      <c r="H274" s="788"/>
      <c r="I274" s="789" t="str">
        <f>IF(E274="","",IF($E$19="класична",Класична!H262,IF($E$19="ануітет",Ануїтет!G263)))</f>
        <v/>
      </c>
      <c r="J274" s="789"/>
      <c r="K274" s="789"/>
      <c r="L274" s="789"/>
      <c r="M274" s="806"/>
      <c r="N274" s="806"/>
      <c r="O274" s="806"/>
      <c r="P274" s="806"/>
      <c r="Q274" s="806"/>
      <c r="R274" s="806"/>
      <c r="S274" s="792" t="str">
        <f>IF($E$19="класична",Класична!L262,IF($E$19="ануітет",Ануїтет!K263))</f>
        <v/>
      </c>
      <c r="T274" s="796" t="str">
        <f>IF($E$19="класична",Класична!M262,IF($E$19="ануітет",Ануїтет!L263))</f>
        <v/>
      </c>
      <c r="U274" s="806"/>
      <c r="V274" s="806"/>
      <c r="W274" s="806"/>
      <c r="X274" s="806"/>
      <c r="Y274" s="806"/>
    </row>
    <row r="275" spans="1:25" x14ac:dyDescent="0.35">
      <c r="A275" s="781">
        <v>236</v>
      </c>
      <c r="B275" s="782" t="str">
        <f>IF($E$19="класична",Класична!C263,IF('Розрах.заг.варт.'!$E$19="ануітет",Ануїтет!B264))</f>
        <v/>
      </c>
      <c r="C275" s="783" t="str">
        <f t="shared" si="22"/>
        <v/>
      </c>
      <c r="D275" s="784" t="str">
        <f t="shared" si="20"/>
        <v/>
      </c>
      <c r="E275" s="785" t="str">
        <f>IF($E$19="класична",Класична!F263,IF($E$19="ануітет",Ануїтет!E264))</f>
        <v/>
      </c>
      <c r="F275" s="786" t="str">
        <f t="shared" si="21"/>
        <v/>
      </c>
      <c r="G275" s="787" t="str">
        <f>IF($E$19="класична",Класична!G263,IF($E$19="ануітет",Ануїтет!F264))</f>
        <v/>
      </c>
      <c r="H275" s="788"/>
      <c r="I275" s="789" t="str">
        <f>IF(E275="","",IF($E$19="класична",Класична!H263,IF($E$19="ануітет",Ануїтет!G264)))</f>
        <v/>
      </c>
      <c r="J275" s="789"/>
      <c r="K275" s="789"/>
      <c r="L275" s="789"/>
      <c r="M275" s="806"/>
      <c r="N275" s="806"/>
      <c r="O275" s="806"/>
      <c r="P275" s="806"/>
      <c r="Q275" s="806"/>
      <c r="R275" s="806"/>
      <c r="S275" s="792" t="str">
        <f>IF($E$19="класична",Класична!L263,IF($E$19="ануітет",Ануїтет!K264))</f>
        <v/>
      </c>
      <c r="T275" s="796" t="str">
        <f>IF($E$19="класична",Класична!M263,IF($E$19="ануітет",Ануїтет!L264))</f>
        <v/>
      </c>
      <c r="U275" s="806"/>
      <c r="V275" s="806"/>
      <c r="W275" s="806"/>
      <c r="X275" s="806"/>
      <c r="Y275" s="806"/>
    </row>
    <row r="276" spans="1:25" x14ac:dyDescent="0.35">
      <c r="A276" s="781">
        <v>237</v>
      </c>
      <c r="B276" s="782" t="str">
        <f>IF($E$19="класична",Класична!C264,IF('Розрах.заг.варт.'!$E$19="ануітет",Ануїтет!B265))</f>
        <v/>
      </c>
      <c r="C276" s="783" t="str">
        <f t="shared" si="22"/>
        <v/>
      </c>
      <c r="D276" s="784" t="str">
        <f t="shared" si="20"/>
        <v/>
      </c>
      <c r="E276" s="785" t="str">
        <f>IF($E$19="класична",Класична!F264,IF($E$19="ануітет",Ануїтет!E265))</f>
        <v/>
      </c>
      <c r="F276" s="786" t="str">
        <f t="shared" si="21"/>
        <v/>
      </c>
      <c r="G276" s="787" t="str">
        <f>IF($E$19="класична",Класична!G264,IF($E$19="ануітет",Ануїтет!F265))</f>
        <v/>
      </c>
      <c r="H276" s="788"/>
      <c r="I276" s="789" t="str">
        <f>IF(E276="","",IF($E$19="класична",Класична!H264,IF($E$19="ануітет",Ануїтет!G265)))</f>
        <v/>
      </c>
      <c r="J276" s="789"/>
      <c r="K276" s="789"/>
      <c r="L276" s="789"/>
      <c r="M276" s="806"/>
      <c r="N276" s="806"/>
      <c r="O276" s="806"/>
      <c r="P276" s="806"/>
      <c r="Q276" s="806"/>
      <c r="R276" s="806"/>
      <c r="S276" s="792" t="str">
        <f>IF($E$19="класична",Класична!L264,IF($E$19="ануітет",Ануїтет!K265))</f>
        <v/>
      </c>
      <c r="T276" s="796" t="str">
        <f>IF($E$19="класична",Класична!M264,IF($E$19="ануітет",Ануїтет!L265))</f>
        <v/>
      </c>
      <c r="U276" s="806"/>
      <c r="V276" s="806"/>
      <c r="W276" s="806"/>
      <c r="X276" s="806"/>
      <c r="Y276" s="806"/>
    </row>
    <row r="277" spans="1:25" x14ac:dyDescent="0.35">
      <c r="A277" s="781">
        <v>238</v>
      </c>
      <c r="B277" s="782" t="str">
        <f>IF($E$19="класична",Класична!C265,IF('Розрах.заг.варт.'!$E$19="ануітет",Ануїтет!B266))</f>
        <v/>
      </c>
      <c r="C277" s="783" t="str">
        <f t="shared" si="22"/>
        <v/>
      </c>
      <c r="D277" s="784" t="str">
        <f t="shared" si="20"/>
        <v/>
      </c>
      <c r="E277" s="785" t="str">
        <f>IF($E$19="класична",Класична!F265,IF($E$19="ануітет",Ануїтет!E266))</f>
        <v/>
      </c>
      <c r="F277" s="786" t="str">
        <f t="shared" si="21"/>
        <v/>
      </c>
      <c r="G277" s="787" t="str">
        <f>IF($E$19="класична",Класична!G265,IF($E$19="ануітет",Ануїтет!F266))</f>
        <v/>
      </c>
      <c r="H277" s="788"/>
      <c r="I277" s="789" t="str">
        <f>IF(E277="","",IF($E$19="класична",Класична!H265,IF($E$19="ануітет",Ануїтет!G266)))</f>
        <v/>
      </c>
      <c r="J277" s="789"/>
      <c r="K277" s="789"/>
      <c r="L277" s="789"/>
      <c r="M277" s="806"/>
      <c r="N277" s="806"/>
      <c r="O277" s="806"/>
      <c r="P277" s="806"/>
      <c r="Q277" s="806"/>
      <c r="R277" s="806"/>
      <c r="S277" s="792" t="str">
        <f>IF($E$19="класична",Класична!L265,IF($E$19="ануітет",Ануїтет!K266))</f>
        <v/>
      </c>
      <c r="T277" s="796" t="str">
        <f>IF($E$19="класична",Класична!M265,IF($E$19="ануітет",Ануїтет!L266))</f>
        <v/>
      </c>
      <c r="U277" s="806"/>
      <c r="V277" s="806"/>
      <c r="W277" s="806"/>
      <c r="X277" s="806"/>
      <c r="Y277" s="806"/>
    </row>
    <row r="278" spans="1:25" x14ac:dyDescent="0.35">
      <c r="A278" s="781">
        <v>239</v>
      </c>
      <c r="B278" s="782" t="str">
        <f>IF($E$19="класична",Класична!C266,IF('Розрах.заг.варт.'!$E$19="ануітет",Ануїтет!B267))</f>
        <v/>
      </c>
      <c r="C278" s="783" t="str">
        <f t="shared" si="22"/>
        <v/>
      </c>
      <c r="D278" s="784" t="str">
        <f t="shared" si="20"/>
        <v/>
      </c>
      <c r="E278" s="785" t="str">
        <f>IF($E$19="класична",Класична!F266,IF($E$19="ануітет",Ануїтет!E267))</f>
        <v/>
      </c>
      <c r="F278" s="786" t="str">
        <f t="shared" si="21"/>
        <v/>
      </c>
      <c r="G278" s="787" t="str">
        <f>IF($E$19="класична",Класична!G266,IF($E$19="ануітет",Ануїтет!F267))</f>
        <v/>
      </c>
      <c r="H278" s="788"/>
      <c r="I278" s="789" t="str">
        <f>IF(E278="","",IF($E$19="класична",Класична!H266,IF($E$19="ануітет",Ануїтет!G267)))</f>
        <v/>
      </c>
      <c r="J278" s="789"/>
      <c r="K278" s="789"/>
      <c r="L278" s="789"/>
      <c r="M278" s="806"/>
      <c r="N278" s="806"/>
      <c r="O278" s="806"/>
      <c r="P278" s="806"/>
      <c r="Q278" s="806"/>
      <c r="R278" s="806"/>
      <c r="S278" s="792" t="str">
        <f>IF($E$19="класична",Класична!L266,IF($E$19="ануітет",Ануїтет!K267))</f>
        <v/>
      </c>
      <c r="T278" s="796" t="str">
        <f>IF($E$19="класична",Класична!M266,IF($E$19="ануітет",Ануїтет!L267))</f>
        <v/>
      </c>
      <c r="U278" s="806"/>
      <c r="V278" s="806"/>
      <c r="W278" s="806"/>
      <c r="X278" s="806"/>
      <c r="Y278" s="806"/>
    </row>
    <row r="279" spans="1:25" x14ac:dyDescent="0.35">
      <c r="A279" s="781">
        <v>240</v>
      </c>
      <c r="B279" s="782" t="str">
        <f>IF($E$19="класична",Класична!C267,IF('Розрах.заг.варт.'!$E$19="ануітет",Ануїтет!B268))</f>
        <v/>
      </c>
      <c r="C279" s="783" t="str">
        <f t="shared" si="22"/>
        <v/>
      </c>
      <c r="D279" s="784" t="str">
        <f t="shared" si="20"/>
        <v/>
      </c>
      <c r="E279" s="785" t="str">
        <f>IF($E$19="класична",Класична!F267,IF($E$19="ануітет",Ануїтет!E268))</f>
        <v/>
      </c>
      <c r="F279" s="786" t="str">
        <f t="shared" si="21"/>
        <v/>
      </c>
      <c r="G279" s="787" t="str">
        <f>IF($E$19="класична",Класична!G267,IF($E$19="ануітет",Ануїтет!F268))</f>
        <v/>
      </c>
      <c r="H279" s="788"/>
      <c r="I279" s="789" t="str">
        <f>IF(E279="","",IF($E$19="класична",Класична!H267,IF($E$19="ануітет",Ануїтет!G268)))</f>
        <v/>
      </c>
      <c r="J279" s="789"/>
      <c r="K279" s="789"/>
      <c r="L279" s="789"/>
      <c r="M279" s="806"/>
      <c r="N279" s="806"/>
      <c r="O279" s="806"/>
      <c r="P279" s="806"/>
      <c r="Q279" s="806"/>
      <c r="R279" s="806"/>
      <c r="S279" s="792" t="str">
        <f>IF($E$19="класична",Класична!L267,IF($E$19="ануітет",Ануїтет!K268))</f>
        <v/>
      </c>
      <c r="T279" s="792" t="str">
        <f>IF($E$19="класична",Класична!M267,IF($E$19="ануітет",Ануїтет!L268))</f>
        <v/>
      </c>
      <c r="U279" s="806"/>
      <c r="V279" s="806"/>
      <c r="W279" s="806"/>
      <c r="X279" s="806"/>
      <c r="Y279" s="806"/>
    </row>
    <row r="280" spans="1:25" x14ac:dyDescent="0.35">
      <c r="A280" s="810"/>
      <c r="B280" s="810"/>
      <c r="C280" s="810"/>
      <c r="D280" s="810"/>
      <c r="E280" s="810"/>
      <c r="F280" s="810"/>
      <c r="G280" s="811"/>
      <c r="H280" s="812"/>
      <c r="I280" s="810"/>
      <c r="J280" s="810"/>
      <c r="K280" s="810"/>
      <c r="L280" s="810"/>
      <c r="M280" s="810"/>
      <c r="N280" s="810"/>
      <c r="O280" s="810"/>
      <c r="P280" s="810"/>
      <c r="Q280" s="810"/>
      <c r="R280" s="810"/>
      <c r="S280" s="810"/>
      <c r="T280" s="810"/>
      <c r="U280" s="810"/>
      <c r="V280" s="810"/>
      <c r="W280" s="813"/>
      <c r="X280" s="806"/>
      <c r="Y280" s="806"/>
    </row>
    <row r="281" spans="1:25" x14ac:dyDescent="0.35">
      <c r="A281" s="814"/>
    </row>
    <row r="282" spans="1:25" s="815" customFormat="1" ht="14" x14ac:dyDescent="0.3">
      <c r="C282" s="816" t="s">
        <v>168</v>
      </c>
      <c r="D282" s="816"/>
      <c r="E282" s="816" t="s">
        <v>166</v>
      </c>
      <c r="F282" s="816"/>
      <c r="G282" s="816" t="s">
        <v>164</v>
      </c>
      <c r="H282" s="816"/>
      <c r="I282" s="816" t="s">
        <v>166</v>
      </c>
      <c r="J282" s="816"/>
      <c r="K282" s="816"/>
      <c r="L282" s="816"/>
    </row>
    <row r="283" spans="1:25" s="815" customFormat="1" ht="14" x14ac:dyDescent="0.3">
      <c r="C283" s="816" t="s">
        <v>167</v>
      </c>
      <c r="D283" s="816"/>
      <c r="E283" s="816" t="s">
        <v>165</v>
      </c>
      <c r="F283" s="816"/>
      <c r="G283" s="816" t="s">
        <v>167</v>
      </c>
      <c r="H283" s="816"/>
      <c r="I283" s="816" t="s">
        <v>165</v>
      </c>
      <c r="J283" s="816"/>
      <c r="K283" s="816"/>
      <c r="L283" s="816"/>
    </row>
  </sheetData>
  <sheetProtection algorithmName="SHA-512" hashValue="YxiUfRqDlyJ5GoEt33xejKA/jubEB6kZBwQtwVNTC14AmQUz5xNfAttp62hxq2en/tKpSL88athRmwDbwr3IWA==" saltValue="No6RRrCQV1+5P+MrE3OYqw==" spinCount="100000" sheet="1" objects="1" scenarios="1" formatCells="0"/>
  <mergeCells count="326">
    <mergeCell ref="Y28:Y37"/>
    <mergeCell ref="K30:N30"/>
    <mergeCell ref="N31:N37"/>
    <mergeCell ref="O30:P30"/>
    <mergeCell ref="O31:O37"/>
    <mergeCell ref="P31:P37"/>
    <mergeCell ref="B28:W28"/>
    <mergeCell ref="K29:W29"/>
    <mergeCell ref="Q30:W30"/>
    <mergeCell ref="W31:W37"/>
    <mergeCell ref="F29:F37"/>
    <mergeCell ref="K31:K37"/>
    <mergeCell ref="L31:L37"/>
    <mergeCell ref="M31:M37"/>
    <mergeCell ref="G159:H159"/>
    <mergeCell ref="G160:H160"/>
    <mergeCell ref="G154:H154"/>
    <mergeCell ref="G155:H155"/>
    <mergeCell ref="G156:H156"/>
    <mergeCell ref="G157:H157"/>
    <mergeCell ref="G158:H158"/>
    <mergeCell ref="G149:H149"/>
    <mergeCell ref="G150:H150"/>
    <mergeCell ref="G151:H151"/>
    <mergeCell ref="G152:H152"/>
    <mergeCell ref="G153:H153"/>
    <mergeCell ref="G144:H144"/>
    <mergeCell ref="G145:H145"/>
    <mergeCell ref="G146:H146"/>
    <mergeCell ref="G147:H147"/>
    <mergeCell ref="G148:H148"/>
    <mergeCell ref="G139:H139"/>
    <mergeCell ref="G140:H140"/>
    <mergeCell ref="G141:H141"/>
    <mergeCell ref="G142:H142"/>
    <mergeCell ref="G143:H143"/>
    <mergeCell ref="G134:H134"/>
    <mergeCell ref="G135:H135"/>
    <mergeCell ref="G136:H136"/>
    <mergeCell ref="G137:H137"/>
    <mergeCell ref="G138:H138"/>
    <mergeCell ref="G129:H129"/>
    <mergeCell ref="G130:H130"/>
    <mergeCell ref="G131:H131"/>
    <mergeCell ref="G132:H132"/>
    <mergeCell ref="G133:H133"/>
    <mergeCell ref="G124:H124"/>
    <mergeCell ref="G125:H125"/>
    <mergeCell ref="G126:H126"/>
    <mergeCell ref="G127:H127"/>
    <mergeCell ref="G128:H128"/>
    <mergeCell ref="G119:H119"/>
    <mergeCell ref="G120:H120"/>
    <mergeCell ref="G121:H121"/>
    <mergeCell ref="G122:H122"/>
    <mergeCell ref="G123:H123"/>
    <mergeCell ref="G114:H114"/>
    <mergeCell ref="G115:H115"/>
    <mergeCell ref="G116:H116"/>
    <mergeCell ref="G117:H117"/>
    <mergeCell ref="G118:H118"/>
    <mergeCell ref="G109:H109"/>
    <mergeCell ref="G110:H110"/>
    <mergeCell ref="G111:H111"/>
    <mergeCell ref="G112:H112"/>
    <mergeCell ref="G113:H113"/>
    <mergeCell ref="G105:H105"/>
    <mergeCell ref="G106:H106"/>
    <mergeCell ref="G107:H107"/>
    <mergeCell ref="G108:H108"/>
    <mergeCell ref="G99:H99"/>
    <mergeCell ref="G100:H100"/>
    <mergeCell ref="G101:H101"/>
    <mergeCell ref="G102:H102"/>
    <mergeCell ref="G103:H103"/>
    <mergeCell ref="G96:H96"/>
    <mergeCell ref="G97:H97"/>
    <mergeCell ref="G98:H98"/>
    <mergeCell ref="G89:H89"/>
    <mergeCell ref="G90:H90"/>
    <mergeCell ref="G91:H91"/>
    <mergeCell ref="G92:H92"/>
    <mergeCell ref="G93:H93"/>
    <mergeCell ref="G104:H104"/>
    <mergeCell ref="G87:H87"/>
    <mergeCell ref="G88:H88"/>
    <mergeCell ref="G79:H79"/>
    <mergeCell ref="G80:H80"/>
    <mergeCell ref="G81:H81"/>
    <mergeCell ref="G82:H82"/>
    <mergeCell ref="G83:H83"/>
    <mergeCell ref="G94:H94"/>
    <mergeCell ref="G95:H95"/>
    <mergeCell ref="G78:H78"/>
    <mergeCell ref="G69:H69"/>
    <mergeCell ref="G70:H70"/>
    <mergeCell ref="G71:H71"/>
    <mergeCell ref="G72:H72"/>
    <mergeCell ref="G73:H73"/>
    <mergeCell ref="G84:H84"/>
    <mergeCell ref="G85:H85"/>
    <mergeCell ref="G86:H86"/>
    <mergeCell ref="G64:H64"/>
    <mergeCell ref="G65:H65"/>
    <mergeCell ref="V23:W23"/>
    <mergeCell ref="G66:H66"/>
    <mergeCell ref="G59:H59"/>
    <mergeCell ref="G60:H60"/>
    <mergeCell ref="G61:H61"/>
    <mergeCell ref="G62:H62"/>
    <mergeCell ref="G63:H63"/>
    <mergeCell ref="F14:G14"/>
    <mergeCell ref="T14:U14"/>
    <mergeCell ref="V14:W14"/>
    <mergeCell ref="D6:G6"/>
    <mergeCell ref="D7:G7"/>
    <mergeCell ref="A16:C16"/>
    <mergeCell ref="A6:C6"/>
    <mergeCell ref="A7:C7"/>
    <mergeCell ref="A8:C10"/>
    <mergeCell ref="A12:E12"/>
    <mergeCell ref="F15:G15"/>
    <mergeCell ref="T15:U15"/>
    <mergeCell ref="V15:W15"/>
    <mergeCell ref="A1:F1"/>
    <mergeCell ref="A2:X2"/>
    <mergeCell ref="A3:G3"/>
    <mergeCell ref="A4:X4"/>
    <mergeCell ref="F8:G10"/>
    <mergeCell ref="T10:U13"/>
    <mergeCell ref="V10:W13"/>
    <mergeCell ref="X10:X13"/>
    <mergeCell ref="F11:G11"/>
    <mergeCell ref="F13:G13"/>
    <mergeCell ref="T17:U17"/>
    <mergeCell ref="T18:U18"/>
    <mergeCell ref="D25:D26"/>
    <mergeCell ref="F25:F26"/>
    <mergeCell ref="G25:G26"/>
    <mergeCell ref="H25:H26"/>
    <mergeCell ref="D17:G17"/>
    <mergeCell ref="D18:G18"/>
    <mergeCell ref="E19:G20"/>
    <mergeCell ref="G23:G24"/>
    <mergeCell ref="T19:U19"/>
    <mergeCell ref="H23:H24"/>
    <mergeCell ref="I23:I24"/>
    <mergeCell ref="V20:W20"/>
    <mergeCell ref="V24:W24"/>
    <mergeCell ref="V21:W21"/>
    <mergeCell ref="T20:U20"/>
    <mergeCell ref="V19:W19"/>
    <mergeCell ref="A24:A26"/>
    <mergeCell ref="A23:F23"/>
    <mergeCell ref="I25:I26"/>
    <mergeCell ref="A18:C18"/>
    <mergeCell ref="A19:C20"/>
    <mergeCell ref="B25:B26"/>
    <mergeCell ref="V22:W22"/>
    <mergeCell ref="G161:H161"/>
    <mergeCell ref="G162:H162"/>
    <mergeCell ref="G163:H163"/>
    <mergeCell ref="C32:C37"/>
    <mergeCell ref="A28:A37"/>
    <mergeCell ref="I29:I37"/>
    <mergeCell ref="E29:E37"/>
    <mergeCell ref="D29:D37"/>
    <mergeCell ref="B29:B37"/>
    <mergeCell ref="G44:H44"/>
    <mergeCell ref="G45:H45"/>
    <mergeCell ref="G46:H46"/>
    <mergeCell ref="G47:H47"/>
    <mergeCell ref="G39:H39"/>
    <mergeCell ref="G40:H40"/>
    <mergeCell ref="G41:H41"/>
    <mergeCell ref="G42:H42"/>
    <mergeCell ref="G38:H38"/>
    <mergeCell ref="G67:H67"/>
    <mergeCell ref="G68:H68"/>
    <mergeCell ref="G74:H74"/>
    <mergeCell ref="G75:H75"/>
    <mergeCell ref="G76:H76"/>
    <mergeCell ref="G77:H77"/>
    <mergeCell ref="G164:H164"/>
    <mergeCell ref="G165:H165"/>
    <mergeCell ref="G166:H166"/>
    <mergeCell ref="G29:H37"/>
    <mergeCell ref="X28:X37"/>
    <mergeCell ref="Q31:Q37"/>
    <mergeCell ref="R31:R37"/>
    <mergeCell ref="G48:H48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S31:S37"/>
    <mergeCell ref="T31:T37"/>
    <mergeCell ref="U31:U37"/>
    <mergeCell ref="V31:V37"/>
    <mergeCell ref="G43:H43"/>
    <mergeCell ref="J29:J37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80:H280"/>
    <mergeCell ref="D8:D10"/>
    <mergeCell ref="E8:E10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48:H248"/>
    <mergeCell ref="G249:H249"/>
    <mergeCell ref="G250:H250"/>
    <mergeCell ref="A17:C17"/>
    <mergeCell ref="C25:C26"/>
    <mergeCell ref="C24:D24"/>
    <mergeCell ref="G275:H275"/>
    <mergeCell ref="G276:H276"/>
    <mergeCell ref="G277:H277"/>
    <mergeCell ref="G278:H278"/>
    <mergeCell ref="G279:H279"/>
    <mergeCell ref="G251:H251"/>
    <mergeCell ref="G252:H252"/>
    <mergeCell ref="G253:H253"/>
    <mergeCell ref="G254:H254"/>
    <mergeCell ref="G255:H255"/>
    <mergeCell ref="G256:H256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30:H230"/>
  </mergeCells>
  <phoneticPr fontId="43" type="noConversion"/>
  <conditionalFormatting sqref="F11:G11">
    <cfRule type="expression" dxfId="1" priority="2" stopIfTrue="1">
      <formula>$F$11&gt;5000000</formula>
    </cfRule>
  </conditionalFormatting>
  <conditionalFormatting sqref="F8">
    <cfRule type="expression" dxfId="0" priority="1" stopIfTrue="1">
      <formula>$F$8&gt;8000000</formula>
    </cfRule>
  </conditionalFormatting>
  <dataValidations count="2">
    <dataValidation type="list" allowBlank="1" showInputMessage="1" showErrorMessage="1" sqref="E19:G22" xr:uid="{D4C5BEA0-7AF9-4F09-A68A-79F0B4886E1F}">
      <formula1>$D$19:$D$20</formula1>
    </dataValidation>
    <dataValidation type="list" allowBlank="1" showInputMessage="1" showErrorMessage="1" sqref="G25:G26" xr:uid="{F4C18F8D-9082-476A-A5FF-5BBFB19D7E68}">
      <formula1>$F$24:$F$26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Spinner 2">
              <controlPr defaultSize="0" autoPict="0">
                <anchor moveWithCells="1" sizeWithCells="1">
                  <from>
                    <xdr:col>5</xdr:col>
                    <xdr:colOff>2489200</xdr:colOff>
                    <xdr:row>15</xdr:row>
                    <xdr:rowOff>0</xdr:rowOff>
                  </from>
                  <to>
                    <xdr:col>6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X269"/>
  <sheetViews>
    <sheetView view="pageBreakPreview" topLeftCell="A14" zoomScale="110" zoomScaleNormal="90" zoomScaleSheetLayoutView="110" workbookViewId="0">
      <selection activeCell="J23" sqref="J23:J24"/>
    </sheetView>
  </sheetViews>
  <sheetFormatPr defaultColWidth="9.1796875" defaultRowHeight="14.5" x14ac:dyDescent="0.35"/>
  <cols>
    <col min="1" max="1" width="0.26953125" style="8" customWidth="1"/>
    <col min="2" max="2" width="4.54296875" style="8" customWidth="1"/>
    <col min="3" max="3" width="12.1796875" style="8" customWidth="1"/>
    <col min="4" max="4" width="9.7265625" style="8" customWidth="1"/>
    <col min="5" max="5" width="13.54296875" style="8" customWidth="1"/>
    <col min="6" max="6" width="13.26953125" style="8" customWidth="1"/>
    <col min="7" max="7" width="12.54296875" style="8" customWidth="1"/>
    <col min="8" max="8" width="13.1796875" style="8" customWidth="1"/>
    <col min="9" max="9" width="9.7265625" style="8" customWidth="1"/>
    <col min="10" max="10" width="12.1796875" style="8" bestFit="1" customWidth="1"/>
    <col min="11" max="11" width="11" style="8" customWidth="1"/>
    <col min="12" max="12" width="10.26953125" style="8" customWidth="1"/>
    <col min="13" max="13" width="14.54296875" style="8" customWidth="1"/>
    <col min="14" max="14" width="14.81640625" style="8" customWidth="1"/>
    <col min="15" max="15" width="9.7265625" style="8" customWidth="1"/>
    <col min="16" max="16" width="12.1796875" style="8" customWidth="1"/>
    <col min="17" max="17" width="20.26953125" style="8" customWidth="1"/>
    <col min="18" max="18" width="18.453125" style="8" customWidth="1"/>
    <col min="19" max="19" width="10.81640625" style="8" customWidth="1"/>
    <col min="20" max="20" width="15.54296875" style="15" customWidth="1"/>
    <col min="21" max="16384" width="9.1796875" style="8"/>
  </cols>
  <sheetData>
    <row r="1" spans="2:22" ht="47.25" customHeight="1" x14ac:dyDescent="0.45">
      <c r="B1" s="7"/>
      <c r="C1" s="7"/>
      <c r="D1" s="7"/>
      <c r="E1" s="7"/>
      <c r="F1" s="9" t="s">
        <v>98</v>
      </c>
      <c r="G1" s="9"/>
      <c r="H1" s="7"/>
      <c r="I1" s="7"/>
      <c r="J1" s="7"/>
      <c r="K1" s="7"/>
      <c r="L1" s="7"/>
      <c r="M1" s="7"/>
      <c r="N1" s="7"/>
      <c r="O1" s="7"/>
      <c r="P1" s="7"/>
      <c r="Q1" s="7"/>
    </row>
    <row r="2" spans="2:22" x14ac:dyDescent="0.3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22" s="12" customFormat="1" ht="14.25" customHeight="1" x14ac:dyDescent="0.3">
      <c r="B3" s="11"/>
      <c r="C3" s="341" t="s">
        <v>0</v>
      </c>
      <c r="D3" s="342"/>
      <c r="E3" s="350">
        <v>44274</v>
      </c>
      <c r="F3" s="351"/>
      <c r="G3" s="351"/>
      <c r="H3" s="352"/>
      <c r="J3" s="348" t="s">
        <v>12</v>
      </c>
      <c r="K3" s="349"/>
      <c r="L3" s="349"/>
      <c r="M3" s="152"/>
      <c r="N3" s="153"/>
      <c r="O3" s="343"/>
      <c r="P3" s="344"/>
      <c r="Q3" s="16"/>
      <c r="R3" s="1"/>
      <c r="S3" s="13"/>
      <c r="T3" s="17"/>
      <c r="U3" s="2"/>
      <c r="V3" s="2"/>
    </row>
    <row r="4" spans="2:22" s="12" customFormat="1" ht="8.25" customHeight="1" x14ac:dyDescent="0.3">
      <c r="B4" s="11"/>
      <c r="C4" s="18"/>
      <c r="D4" s="19"/>
      <c r="E4" s="141"/>
      <c r="F4" s="141"/>
      <c r="G4" s="141"/>
      <c r="H4" s="142"/>
      <c r="I4" s="3"/>
      <c r="J4" s="18"/>
      <c r="K4" s="20"/>
      <c r="L4" s="20"/>
      <c r="M4" s="146"/>
      <c r="N4" s="141"/>
      <c r="O4" s="147"/>
      <c r="P4" s="142"/>
      <c r="Q4" s="16"/>
      <c r="R4" s="1"/>
      <c r="S4" s="13"/>
      <c r="T4" s="17"/>
      <c r="U4" s="2"/>
      <c r="V4" s="2"/>
    </row>
    <row r="5" spans="2:22" s="12" customFormat="1" ht="14.25" customHeight="1" x14ac:dyDescent="0.35">
      <c r="B5" s="11"/>
      <c r="C5" s="341" t="s">
        <v>18</v>
      </c>
      <c r="D5" s="342"/>
      <c r="E5" s="345" t="s">
        <v>120</v>
      </c>
      <c r="F5" s="346"/>
      <c r="G5" s="346"/>
      <c r="H5" s="347"/>
      <c r="I5" s="21"/>
      <c r="J5" s="353" t="s">
        <v>50</v>
      </c>
      <c r="K5" s="353"/>
      <c r="L5" s="353"/>
      <c r="M5" s="354"/>
      <c r="N5" s="355"/>
      <c r="O5" s="355"/>
      <c r="P5" s="356"/>
      <c r="Q5" s="16"/>
      <c r="R5" s="1"/>
      <c r="S5" s="13"/>
      <c r="T5" s="17"/>
      <c r="U5" s="2"/>
      <c r="V5" s="2"/>
    </row>
    <row r="6" spans="2:22" ht="8.25" customHeight="1" x14ac:dyDescent="0.35">
      <c r="B6" s="7"/>
      <c r="C6" s="22"/>
      <c r="D6" s="22"/>
      <c r="E6" s="143"/>
      <c r="F6" s="143"/>
      <c r="G6" s="143"/>
      <c r="H6" s="143"/>
      <c r="I6" s="23"/>
      <c r="J6" s="24"/>
      <c r="K6" s="24"/>
      <c r="L6" s="24"/>
      <c r="M6" s="144"/>
      <c r="N6" s="144"/>
      <c r="O6" s="144"/>
      <c r="P6" s="144"/>
      <c r="Q6" s="7"/>
    </row>
    <row r="7" spans="2:22" ht="15.75" customHeight="1" x14ac:dyDescent="0.35">
      <c r="B7" s="7"/>
      <c r="C7" s="364" t="s">
        <v>11</v>
      </c>
      <c r="D7" s="364"/>
      <c r="E7" s="384" t="s">
        <v>60</v>
      </c>
      <c r="F7" s="385"/>
      <c r="G7" s="385"/>
      <c r="H7" s="386"/>
      <c r="J7" s="357" t="s">
        <v>34</v>
      </c>
      <c r="K7" s="358"/>
      <c r="L7" s="359"/>
      <c r="M7" s="360">
        <f ca="1">'Розрах.заг.варт.'!F13</f>
        <v>44744</v>
      </c>
      <c r="N7" s="361"/>
      <c r="O7" s="361"/>
      <c r="P7" s="362"/>
      <c r="Q7" s="7"/>
    </row>
    <row r="8" spans="2:22" ht="8.25" customHeight="1" x14ac:dyDescent="0.35">
      <c r="B8" s="7"/>
      <c r="C8" s="25"/>
      <c r="D8" s="25"/>
      <c r="E8" s="144"/>
      <c r="F8" s="144"/>
      <c r="G8" s="144"/>
      <c r="H8" s="144"/>
      <c r="I8" s="24"/>
      <c r="J8" s="7"/>
      <c r="K8" s="7"/>
      <c r="L8" s="7"/>
      <c r="M8" s="135"/>
      <c r="N8" s="135"/>
      <c r="O8" s="135"/>
      <c r="P8" s="135"/>
      <c r="Q8" s="7"/>
    </row>
    <row r="9" spans="2:22" ht="12" customHeight="1" x14ac:dyDescent="0.35">
      <c r="B9" s="7"/>
      <c r="C9" s="364" t="s">
        <v>2</v>
      </c>
      <c r="D9" s="364"/>
      <c r="E9" s="387">
        <f>'Розрах.заг.варт.'!F11</f>
        <v>100000</v>
      </c>
      <c r="F9" s="388"/>
      <c r="G9" s="388"/>
      <c r="H9" s="389"/>
      <c r="I9" s="7"/>
      <c r="J9" s="375" t="s">
        <v>37</v>
      </c>
      <c r="K9" s="376"/>
      <c r="L9" s="377"/>
      <c r="M9" s="381">
        <f>'Розрах.заг.варт.'!F14</f>
        <v>0</v>
      </c>
      <c r="N9" s="382"/>
      <c r="O9" s="382"/>
      <c r="P9" s="383"/>
      <c r="Q9" s="7"/>
    </row>
    <row r="10" spans="2:22" ht="7.5" hidden="1" customHeight="1" x14ac:dyDescent="0.35">
      <c r="B10" s="7"/>
      <c r="C10" s="22"/>
      <c r="D10" s="22"/>
      <c r="E10" s="145"/>
      <c r="F10" s="145"/>
      <c r="G10" s="145"/>
      <c r="H10" s="145"/>
      <c r="I10" s="26"/>
      <c r="J10" s="27"/>
      <c r="K10" s="27"/>
      <c r="L10" s="27"/>
      <c r="M10" s="148"/>
      <c r="N10" s="148"/>
      <c r="O10" s="148"/>
      <c r="P10" s="148"/>
      <c r="Q10" s="7"/>
    </row>
    <row r="11" spans="2:22" ht="15.75" customHeight="1" x14ac:dyDescent="0.35">
      <c r="B11" s="7"/>
      <c r="C11" s="394" t="s">
        <v>43</v>
      </c>
      <c r="D11" s="394"/>
      <c r="E11" s="397" t="s">
        <v>14</v>
      </c>
      <c r="F11" s="398"/>
      <c r="G11" s="398"/>
      <c r="H11" s="399"/>
      <c r="I11" s="28"/>
      <c r="J11" s="369" t="s">
        <v>3</v>
      </c>
      <c r="K11" s="370"/>
      <c r="L11" s="371"/>
      <c r="M11" s="345" t="s">
        <v>140</v>
      </c>
      <c r="N11" s="395"/>
      <c r="O11" s="395"/>
      <c r="P11" s="396"/>
    </row>
    <row r="12" spans="2:22" ht="15" customHeight="1" x14ac:dyDescent="0.35">
      <c r="B12" s="7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"/>
    </row>
    <row r="13" spans="2:22" ht="12.75" customHeight="1" x14ac:dyDescent="0.35">
      <c r="B13" s="372" t="s">
        <v>44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4"/>
    </row>
    <row r="14" spans="2:22" ht="15" customHeight="1" x14ac:dyDescent="0.35">
      <c r="B14" s="390" t="s">
        <v>5</v>
      </c>
      <c r="C14" s="391"/>
      <c r="D14" s="328" t="s">
        <v>20</v>
      </c>
      <c r="E14" s="332"/>
      <c r="F14" s="333"/>
      <c r="G14" s="316" t="s">
        <v>90</v>
      </c>
      <c r="H14" s="312"/>
      <c r="I14" s="317" t="s">
        <v>117</v>
      </c>
      <c r="J14" s="313" t="s">
        <v>4</v>
      </c>
      <c r="K14" s="365" t="s">
        <v>19</v>
      </c>
      <c r="L14" s="366"/>
      <c r="M14" s="339" t="s">
        <v>46</v>
      </c>
      <c r="N14" s="363"/>
      <c r="O14" s="313" t="s">
        <v>93</v>
      </c>
      <c r="P14" s="378"/>
      <c r="Q14" s="7"/>
    </row>
    <row r="15" spans="2:22" ht="49.5" customHeight="1" x14ac:dyDescent="0.35">
      <c r="B15" s="392"/>
      <c r="C15" s="393"/>
      <c r="D15" s="123" t="s">
        <v>92</v>
      </c>
      <c r="E15" s="334" t="s">
        <v>48</v>
      </c>
      <c r="F15" s="335"/>
      <c r="G15" s="120" t="s">
        <v>160</v>
      </c>
      <c r="H15" s="120" t="s">
        <v>91</v>
      </c>
      <c r="I15" s="318"/>
      <c r="J15" s="321"/>
      <c r="K15" s="367"/>
      <c r="L15" s="368"/>
      <c r="M15" s="48" t="s">
        <v>61</v>
      </c>
      <c r="N15" s="48" t="s">
        <v>47</v>
      </c>
      <c r="O15" s="379"/>
      <c r="P15" s="380"/>
      <c r="Q15" s="7"/>
    </row>
    <row r="16" spans="2:22" s="30" customFormat="1" ht="17.25" customHeight="1" x14ac:dyDescent="0.35">
      <c r="B16" s="328">
        <v>1</v>
      </c>
      <c r="C16" s="329"/>
      <c r="D16" s="109">
        <v>2</v>
      </c>
      <c r="E16" s="401">
        <v>3</v>
      </c>
      <c r="F16" s="323"/>
      <c r="G16" s="120">
        <v>4</v>
      </c>
      <c r="H16" s="121">
        <v>5</v>
      </c>
      <c r="I16" s="339">
        <v>6</v>
      </c>
      <c r="J16" s="340"/>
      <c r="K16" s="121">
        <v>7</v>
      </c>
      <c r="L16" s="125">
        <v>8</v>
      </c>
      <c r="M16" s="108">
        <v>9</v>
      </c>
      <c r="N16" s="108">
        <v>10</v>
      </c>
      <c r="O16" s="322">
        <v>11</v>
      </c>
      <c r="P16" s="323"/>
      <c r="Q16" s="29"/>
    </row>
    <row r="17" spans="2:21" s="50" customFormat="1" ht="18" customHeight="1" x14ac:dyDescent="0.35">
      <c r="B17" s="330" t="s">
        <v>59</v>
      </c>
      <c r="C17" s="331"/>
      <c r="D17" s="149"/>
      <c r="E17" s="402"/>
      <c r="F17" s="403"/>
      <c r="G17" s="260">
        <f>'Розрах.заг.варт.'!G25</f>
        <v>0.17</v>
      </c>
      <c r="H17" s="260">
        <f>'Розрах.заг.варт.'!F25</f>
        <v>0.1575</v>
      </c>
      <c r="I17" s="137"/>
      <c r="J17" s="154">
        <f>'Розрах.заг.варт.'!X10</f>
        <v>5000</v>
      </c>
      <c r="K17" s="51" t="s">
        <v>45</v>
      </c>
      <c r="L17" s="150">
        <v>365</v>
      </c>
      <c r="M17" s="139">
        <f>'Розрах.заг.варт.'!V14</f>
        <v>3.0000000000000001E-3</v>
      </c>
      <c r="N17" s="139">
        <f>'Розрах.заг.варт.'!V15</f>
        <v>2E-3</v>
      </c>
      <c r="O17" s="400">
        <f>'Розрах.заг.варт.'!F16</f>
        <v>36</v>
      </c>
      <c r="P17" s="329"/>
      <c r="S17" s="52"/>
      <c r="T17" s="126"/>
    </row>
    <row r="18" spans="2:21" ht="18" customHeight="1" x14ac:dyDescent="0.35">
      <c r="B18" s="3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1"/>
      <c r="P18" s="140"/>
      <c r="Q18" s="7"/>
    </row>
    <row r="19" spans="2:21" ht="9" customHeight="1" x14ac:dyDescent="0.35">
      <c r="B19" s="3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2"/>
      <c r="Q19" s="7"/>
    </row>
    <row r="20" spans="2:21" ht="15" customHeight="1" x14ac:dyDescent="0.35">
      <c r="B20" s="338" t="s">
        <v>38</v>
      </c>
      <c r="C20" s="336" t="s">
        <v>21</v>
      </c>
      <c r="D20" s="336" t="s">
        <v>22</v>
      </c>
      <c r="E20" s="336" t="s">
        <v>62</v>
      </c>
      <c r="F20" s="336" t="s">
        <v>31</v>
      </c>
      <c r="G20" s="310" t="s">
        <v>30</v>
      </c>
      <c r="H20" s="311"/>
      <c r="I20" s="311"/>
      <c r="J20" s="311"/>
      <c r="K20" s="311"/>
      <c r="L20" s="311"/>
      <c r="M20" s="311"/>
      <c r="N20" s="311"/>
      <c r="O20" s="312"/>
      <c r="P20" s="313" t="s">
        <v>95</v>
      </c>
      <c r="Q20" s="237"/>
      <c r="R20" s="238"/>
    </row>
    <row r="21" spans="2:21" x14ac:dyDescent="0.35">
      <c r="B21" s="338"/>
      <c r="C21" s="337"/>
      <c r="D21" s="337"/>
      <c r="E21" s="337"/>
      <c r="F21" s="337"/>
      <c r="G21" s="336" t="s">
        <v>32</v>
      </c>
      <c r="H21" s="336" t="s">
        <v>33</v>
      </c>
      <c r="I21" s="310" t="s">
        <v>29</v>
      </c>
      <c r="J21" s="311"/>
      <c r="K21" s="311"/>
      <c r="L21" s="311"/>
      <c r="M21" s="311"/>
      <c r="N21" s="311"/>
      <c r="O21" s="312"/>
      <c r="P21" s="314"/>
      <c r="Q21" s="237"/>
      <c r="R21" s="238"/>
    </row>
    <row r="22" spans="2:21" ht="28.5" customHeight="1" x14ac:dyDescent="0.35">
      <c r="B22" s="338"/>
      <c r="C22" s="337"/>
      <c r="D22" s="337"/>
      <c r="E22" s="337"/>
      <c r="F22" s="337"/>
      <c r="G22" s="337"/>
      <c r="H22" s="337"/>
      <c r="I22" s="240" t="s">
        <v>27</v>
      </c>
      <c r="J22" s="232"/>
      <c r="K22" s="232"/>
      <c r="L22" s="310" t="s">
        <v>28</v>
      </c>
      <c r="M22" s="311"/>
      <c r="N22" s="311"/>
      <c r="O22" s="312"/>
      <c r="P22" s="314"/>
      <c r="Q22" s="237"/>
      <c r="R22" s="238"/>
    </row>
    <row r="23" spans="2:21" ht="15" customHeight="1" x14ac:dyDescent="0.35">
      <c r="B23" s="338"/>
      <c r="C23" s="337"/>
      <c r="D23" s="337"/>
      <c r="E23" s="337"/>
      <c r="F23" s="337"/>
      <c r="G23" s="337"/>
      <c r="H23" s="337"/>
      <c r="I23" s="317" t="s">
        <v>39</v>
      </c>
      <c r="J23" s="319" t="s">
        <v>126</v>
      </c>
      <c r="K23" s="319" t="s">
        <v>125</v>
      </c>
      <c r="L23" s="324" t="s">
        <v>24</v>
      </c>
      <c r="M23" s="325"/>
      <c r="N23" s="336" t="s">
        <v>127</v>
      </c>
      <c r="O23" s="336" t="s">
        <v>25</v>
      </c>
      <c r="P23" s="314"/>
      <c r="Q23" s="237"/>
      <c r="R23" s="238"/>
    </row>
    <row r="24" spans="2:21" s="33" customFormat="1" ht="56.25" customHeight="1" x14ac:dyDescent="0.35">
      <c r="B24" s="338"/>
      <c r="C24" s="337"/>
      <c r="D24" s="337"/>
      <c r="E24" s="337"/>
      <c r="F24" s="337"/>
      <c r="G24" s="337"/>
      <c r="H24" s="337"/>
      <c r="I24" s="318"/>
      <c r="J24" s="320"/>
      <c r="K24" s="320"/>
      <c r="L24" s="124" t="s">
        <v>40</v>
      </c>
      <c r="M24" s="49" t="s">
        <v>42</v>
      </c>
      <c r="N24" s="337"/>
      <c r="O24" s="337"/>
      <c r="P24" s="315"/>
      <c r="Q24" s="237"/>
      <c r="R24" s="234" t="s">
        <v>144</v>
      </c>
    </row>
    <row r="25" spans="2:21" s="34" customFormat="1" ht="14.25" customHeight="1" x14ac:dyDescent="0.35">
      <c r="B25" s="111">
        <v>1</v>
      </c>
      <c r="C25" s="111">
        <v>2</v>
      </c>
      <c r="D25" s="111">
        <f t="shared" ref="D25:I25" si="0">C25+1</f>
        <v>3</v>
      </c>
      <c r="E25" s="111">
        <f t="shared" si="0"/>
        <v>4</v>
      </c>
      <c r="F25" s="111">
        <f t="shared" si="0"/>
        <v>5</v>
      </c>
      <c r="G25" s="111">
        <f t="shared" si="0"/>
        <v>6</v>
      </c>
      <c r="H25" s="111">
        <f t="shared" si="0"/>
        <v>7</v>
      </c>
      <c r="I25" s="326">
        <f t="shared" si="0"/>
        <v>8</v>
      </c>
      <c r="J25" s="327"/>
      <c r="K25" s="111">
        <f>I25+1</f>
        <v>9</v>
      </c>
      <c r="L25" s="111">
        <f>K25+1</f>
        <v>10</v>
      </c>
      <c r="M25" s="111">
        <f>L25+1</f>
        <v>11</v>
      </c>
      <c r="N25" s="111">
        <f>M25+1</f>
        <v>12</v>
      </c>
      <c r="O25" s="111">
        <f>N25+1</f>
        <v>13</v>
      </c>
      <c r="P25" s="229">
        <f>O25+1</f>
        <v>14</v>
      </c>
      <c r="Q25" s="309"/>
      <c r="R25" s="235">
        <f ca="1">SUM(G26:O26)</f>
        <v>137116.96050228315</v>
      </c>
      <c r="T25" s="35"/>
    </row>
    <row r="26" spans="2:21" s="130" customFormat="1" ht="26.25" customHeight="1" x14ac:dyDescent="0.3">
      <c r="B26" s="127"/>
      <c r="C26" s="127" t="s">
        <v>35</v>
      </c>
      <c r="D26" s="128" t="s">
        <v>36</v>
      </c>
      <c r="E26" s="122">
        <f ca="1">SUM(E28:E147)</f>
        <v>125965.03044140029</v>
      </c>
      <c r="F26" s="128" t="s">
        <v>36</v>
      </c>
      <c r="G26" s="122">
        <f>SUM(G28:G268)</f>
        <v>100000.00000000007</v>
      </c>
      <c r="H26" s="122">
        <f ca="1">SUM(H28:H268)</f>
        <v>25965.030441400275</v>
      </c>
      <c r="I26" s="122">
        <f>SUM(I27:I147)</f>
        <v>5000</v>
      </c>
      <c r="J26" s="122">
        <f>SUM(J27:J147)</f>
        <v>0</v>
      </c>
      <c r="K26" s="129">
        <f>SUM(K27:K147)</f>
        <v>0</v>
      </c>
      <c r="L26" s="129">
        <f ca="1">SUM(L27:L267)</f>
        <v>1800</v>
      </c>
      <c r="M26" s="129">
        <f ca="1">SUM(M27:M267)</f>
        <v>451.93006088280038</v>
      </c>
      <c r="N26" s="129">
        <f t="shared" ref="N26:O26" si="1">SUM(N27:N147)</f>
        <v>900</v>
      </c>
      <c r="O26" s="129">
        <f t="shared" si="1"/>
        <v>3000</v>
      </c>
      <c r="P26" s="250">
        <f ca="1">P27</f>
        <v>0.29119041562080383</v>
      </c>
      <c r="Q26" s="309"/>
      <c r="R26" s="236" t="s">
        <v>143</v>
      </c>
      <c r="S26" s="131" t="s">
        <v>58</v>
      </c>
      <c r="T26" s="131" t="s">
        <v>51</v>
      </c>
      <c r="U26" s="130" t="s">
        <v>94</v>
      </c>
    </row>
    <row r="27" spans="2:21" ht="13.5" customHeight="1" x14ac:dyDescent="0.35">
      <c r="B27" s="36">
        <v>0</v>
      </c>
      <c r="C27" s="37">
        <f ca="1">M7</f>
        <v>44744</v>
      </c>
      <c r="D27" s="38" t="s">
        <v>36</v>
      </c>
      <c r="E27" s="39">
        <f>-E9</f>
        <v>-100000</v>
      </c>
      <c r="F27" s="132">
        <f>E9</f>
        <v>100000</v>
      </c>
      <c r="G27" s="38" t="s">
        <v>36</v>
      </c>
      <c r="H27" s="38" t="s">
        <v>36</v>
      </c>
      <c r="I27" s="242">
        <f>'Розрах.заг.варт.'!X10</f>
        <v>5000</v>
      </c>
      <c r="J27" s="243">
        <f>'Розрах.заг.варт.'!X18</f>
        <v>0</v>
      </c>
      <c r="K27" s="244">
        <f>'Розрах.заг.варт.'!X19</f>
        <v>0</v>
      </c>
      <c r="L27" s="248">
        <f ca="1">IF(C27="","",IF(MOD(B27,12)=0,'Розрах.заг.варт.'!$F$8*(IF($O$17-B27&gt;=12,$M$17,$M$17*($O$17-B27)/12)),""))</f>
        <v>600</v>
      </c>
      <c r="M27" s="241">
        <f ca="1">IF(B27="","",IF(MOD(B27,12)=0,(F27+SUM(H28:H39))*(IF(($O$17-B27)&gt;=12,1,($O$17-B27)/12)*$N$17),""))</f>
        <v>228.71628614916287</v>
      </c>
      <c r="N27" s="4">
        <f>'Розрах.заг.варт.'!X17</f>
        <v>900</v>
      </c>
      <c r="O27" s="4">
        <f>'Розрах.заг.варт.'!X16</f>
        <v>3000</v>
      </c>
      <c r="P27" s="249">
        <f ca="1">S27</f>
        <v>0.29119041562080383</v>
      </c>
      <c r="Q27" s="309"/>
      <c r="R27" s="235">
        <f ca="1">SUM(I26:O26)</f>
        <v>11151.930060882802</v>
      </c>
      <c r="S27" s="41">
        <f ca="1">MAX(S30:S267)</f>
        <v>0.29119041562080383</v>
      </c>
      <c r="T27" s="230">
        <f ca="1">(I27+J27+K27+L27+M27+N27+O27)-E9</f>
        <v>-90271.283713850833</v>
      </c>
    </row>
    <row r="28" spans="2:21" ht="26.5" x14ac:dyDescent="0.35">
      <c r="B28" s="117">
        <f>IF(B27&lt;$O$17,B27+1,"")</f>
        <v>1</v>
      </c>
      <c r="C28" s="42">
        <f ca="1">IF(B27&lt;$O$17,EOMONTH(C27,0)+1,"")</f>
        <v>44774</v>
      </c>
      <c r="D28" s="272">
        <f ca="1">C28-C27</f>
        <v>30</v>
      </c>
      <c r="E28" s="239">
        <f ca="1">IF(B27&lt;$O$17,G28+H28,"")</f>
        <v>4175.0380517503809</v>
      </c>
      <c r="F28" s="119">
        <f>IF(B27&lt;$O$17,F27-G28,"")</f>
        <v>97222.222222222219</v>
      </c>
      <c r="G28" s="43">
        <f t="shared" ref="G28:G39" si="2">IF(B27&lt;$O$17,$F$27/$O$17,"")</f>
        <v>2777.7777777777778</v>
      </c>
      <c r="H28" s="220">
        <f ca="1">IF(B27&lt;$O$17,IF(B28&lt;=24,$G$17,$H$17)*(F27*(D28))/$L$17,0)</f>
        <v>1397.2602739726028</v>
      </c>
      <c r="I28" s="138"/>
      <c r="J28" s="134"/>
      <c r="K28" s="112"/>
      <c r="L28" s="113" t="str">
        <f ca="1">IF(C28="","",IF(MOD(B28,12)=0,'Розрах.заг.варт.'!$F$8*(IF($O$17-B28&gt;=12,$M$17,$M$17*($O$17-B28)/12)),""))</f>
        <v/>
      </c>
      <c r="M28" s="40" t="str">
        <f t="shared" ref="M28:M91" si="3">IF(B28="","",IF(MOD(B28,12)=0,(F28+SUM(H29:H40))*(IF(($O$17-B28)&gt;=12,1,($O$17-B28)/12)*$N$17),""))</f>
        <v/>
      </c>
      <c r="N28" s="113"/>
      <c r="O28" s="113"/>
      <c r="P28" s="114"/>
      <c r="Q28" s="43"/>
      <c r="R28" s="236" t="s">
        <v>33</v>
      </c>
      <c r="S28" s="44"/>
      <c r="T28" s="233">
        <f ca="1">E28+SUM(I28:O28)</f>
        <v>4175.0380517503809</v>
      </c>
    </row>
    <row r="29" spans="2:21" x14ac:dyDescent="0.35">
      <c r="B29" s="117">
        <f t="shared" ref="B29:B92" si="4">IF(B28&lt;$O$17,B28+1,"")</f>
        <v>2</v>
      </c>
      <c r="C29" s="42">
        <f t="shared" ref="C29:C62" ca="1" si="5">IF(B28&lt;$O$17,EDATE(C28,1),"")</f>
        <v>44805</v>
      </c>
      <c r="D29" s="118">
        <f t="shared" ref="D29:D92" ca="1" si="6">IF(B28&lt;$O$17,DAY(EOMONTH(C29,0)),"")</f>
        <v>30</v>
      </c>
      <c r="E29" s="239">
        <f t="shared" ref="E29:E92" ca="1" si="7">IF(B28&lt;$O$17,G29+H29,"")</f>
        <v>4136.225266362253</v>
      </c>
      <c r="F29" s="119">
        <f t="shared" ref="F29:F92" si="8">IF(B28&lt;$O$17,F28-G29,"")</f>
        <v>94444.444444444438</v>
      </c>
      <c r="G29" s="43">
        <f t="shared" si="2"/>
        <v>2777.7777777777778</v>
      </c>
      <c r="H29" s="220">
        <f t="shared" ref="H29:H92" ca="1" si="9">IF(B28&lt;$O$17,IF(B29&lt;=24,$G$17,$H$17)*(F28*(D29))/$L$17,0)</f>
        <v>1358.4474885844747</v>
      </c>
      <c r="I29" s="138"/>
      <c r="J29" s="134"/>
      <c r="K29" s="112"/>
      <c r="L29" s="113" t="str">
        <f ca="1">IF(C29="","",IF(MOD(B29,12)=0,'Розрах.заг.варт.'!$F$8*(IF($O$17-B29&gt;=12,$M$17,$M$17*($O$17-B29)/12)),""))</f>
        <v/>
      </c>
      <c r="M29" s="40" t="str">
        <f t="shared" si="3"/>
        <v/>
      </c>
      <c r="N29" s="113"/>
      <c r="O29" s="113"/>
      <c r="P29" s="115"/>
      <c r="Q29" s="43"/>
      <c r="R29" s="235">
        <f ca="1">H26</f>
        <v>25965.030441400275</v>
      </c>
      <c r="S29" s="44"/>
      <c r="T29" s="233">
        <f t="shared" ref="T29:T92" ca="1" si="10">E29+SUM(I29:O29)</f>
        <v>4136.225266362253</v>
      </c>
    </row>
    <row r="30" spans="2:21" x14ac:dyDescent="0.35">
      <c r="B30" s="117">
        <f t="shared" si="4"/>
        <v>3</v>
      </c>
      <c r="C30" s="42">
        <f t="shared" ca="1" si="5"/>
        <v>44835</v>
      </c>
      <c r="D30" s="118">
        <f t="shared" ca="1" si="6"/>
        <v>31</v>
      </c>
      <c r="E30" s="239">
        <f t="shared" ca="1" si="7"/>
        <v>4141.4003044140027</v>
      </c>
      <c r="F30" s="119">
        <f t="shared" si="8"/>
        <v>91666.666666666657</v>
      </c>
      <c r="G30" s="43">
        <f t="shared" si="2"/>
        <v>2777.7777777777778</v>
      </c>
      <c r="H30" s="220">
        <f t="shared" ca="1" si="9"/>
        <v>1363.6225266362251</v>
      </c>
      <c r="I30" s="138"/>
      <c r="J30" s="113"/>
      <c r="K30" s="112"/>
      <c r="L30" s="113" t="str">
        <f ca="1">IF(C30="","",IF(MOD(B30,12)=0,'Розрах.заг.варт.'!$F$8*(IF($O$17-B30&gt;=12,$M$17,$M$17*($O$17-B30)/12)),""))</f>
        <v/>
      </c>
      <c r="M30" s="40" t="str">
        <f t="shared" si="3"/>
        <v/>
      </c>
      <c r="N30" s="113"/>
      <c r="O30" s="113"/>
      <c r="P30" s="115"/>
      <c r="Q30" s="43"/>
      <c r="S30" s="44">
        <f ca="1">IF(B31&lt;=$O$17,XIRR($T$27:T31,$C$27:C31),"")</f>
        <v>-0.9992211763979868</v>
      </c>
      <c r="T30" s="233">
        <f t="shared" ca="1" si="10"/>
        <v>4141.4003044140027</v>
      </c>
    </row>
    <row r="31" spans="2:21" x14ac:dyDescent="0.35">
      <c r="B31" s="117">
        <f t="shared" si="4"/>
        <v>4</v>
      </c>
      <c r="C31" s="42">
        <f t="shared" ca="1" si="5"/>
        <v>44866</v>
      </c>
      <c r="D31" s="118">
        <f t="shared" ca="1" si="6"/>
        <v>30</v>
      </c>
      <c r="E31" s="239">
        <f t="shared" ca="1" si="7"/>
        <v>4058.5996955859969</v>
      </c>
      <c r="F31" s="119">
        <f t="shared" si="8"/>
        <v>88888.888888888876</v>
      </c>
      <c r="G31" s="43">
        <f t="shared" si="2"/>
        <v>2777.7777777777778</v>
      </c>
      <c r="H31" s="220">
        <f t="shared" ca="1" si="9"/>
        <v>1280.821917808219</v>
      </c>
      <c r="I31" s="138"/>
      <c r="J31" s="113"/>
      <c r="K31" s="112"/>
      <c r="L31" s="113" t="str">
        <f ca="1">IF(C31="","",IF(MOD(B31,12)=0,'Розрах.заг.варт.'!$F$8*(IF($O$17-B31&gt;=12,$M$17,$M$17*($O$17-B31)/12)),""))</f>
        <v/>
      </c>
      <c r="M31" s="40" t="str">
        <f t="shared" si="3"/>
        <v/>
      </c>
      <c r="N31" s="113"/>
      <c r="O31" s="113"/>
      <c r="P31" s="115"/>
      <c r="Q31" s="43"/>
      <c r="S31" s="44">
        <f ca="1">IF(B32&lt;=$O$17,XIRR($T$27:T32,$C$27:C32),"")</f>
        <v>-0.99455598783679289</v>
      </c>
      <c r="T31" s="233">
        <f ca="1">E31+SUM(I31:O31)</f>
        <v>4058.5996955859969</v>
      </c>
    </row>
    <row r="32" spans="2:21" x14ac:dyDescent="0.35">
      <c r="B32" s="117">
        <f t="shared" si="4"/>
        <v>5</v>
      </c>
      <c r="C32" s="42">
        <f t="shared" ca="1" si="5"/>
        <v>44896</v>
      </c>
      <c r="D32" s="118">
        <f t="shared" ca="1" si="6"/>
        <v>31</v>
      </c>
      <c r="E32" s="239">
        <f t="shared" ca="1" si="7"/>
        <v>4061.1872146118722</v>
      </c>
      <c r="F32" s="119">
        <f t="shared" si="8"/>
        <v>86111.111111111095</v>
      </c>
      <c r="G32" s="43">
        <f t="shared" si="2"/>
        <v>2777.7777777777778</v>
      </c>
      <c r="H32" s="220">
        <f t="shared" ca="1" si="9"/>
        <v>1283.4094368340941</v>
      </c>
      <c r="I32" s="138"/>
      <c r="J32" s="113"/>
      <c r="K32" s="112"/>
      <c r="L32" s="113" t="str">
        <f ca="1">IF(C32="","",IF(MOD(B32,12)=0,'Розрах.заг.варт.'!$F$8*(IF($O$17-B32&gt;=12,$M$17,$M$17*($O$17-B32)/12)),""))</f>
        <v/>
      </c>
      <c r="M32" s="40" t="str">
        <f t="shared" si="3"/>
        <v/>
      </c>
      <c r="N32" s="113"/>
      <c r="O32" s="113"/>
      <c r="P32" s="115"/>
      <c r="Q32" s="43"/>
      <c r="S32" s="44">
        <f ca="1">IF(B32&lt;=$O$17,XIRR($T$27:T32,$C$27:C32),"")</f>
        <v>-0.99455598783679289</v>
      </c>
      <c r="T32" s="233">
        <f t="shared" ca="1" si="10"/>
        <v>4061.1872146118722</v>
      </c>
    </row>
    <row r="33" spans="2:20" x14ac:dyDescent="0.35">
      <c r="B33" s="117">
        <f t="shared" si="4"/>
        <v>6</v>
      </c>
      <c r="C33" s="42">
        <f t="shared" ca="1" si="5"/>
        <v>44927</v>
      </c>
      <c r="D33" s="118">
        <f t="shared" ca="1" si="6"/>
        <v>31</v>
      </c>
      <c r="E33" s="239">
        <f t="shared" ca="1" si="7"/>
        <v>4021.0806697108064</v>
      </c>
      <c r="F33" s="119">
        <f t="shared" si="8"/>
        <v>83333.333333333314</v>
      </c>
      <c r="G33" s="43">
        <f t="shared" si="2"/>
        <v>2777.7777777777778</v>
      </c>
      <c r="H33" s="220">
        <f t="shared" ca="1" si="9"/>
        <v>1243.3028919330288</v>
      </c>
      <c r="I33" s="138"/>
      <c r="J33" s="113"/>
      <c r="K33" s="112"/>
      <c r="L33" s="113" t="str">
        <f ca="1">IF(C33="","",IF(MOD(B33,12)=0,'Розрах.заг.варт.'!$F$8*(IF($O$17-B33&gt;=12,$M$17,$M$17*($O$17-B33)/12)),""))</f>
        <v/>
      </c>
      <c r="M33" s="40" t="str">
        <f t="shared" si="3"/>
        <v/>
      </c>
      <c r="N33" s="113"/>
      <c r="O33" s="113"/>
      <c r="P33" s="115"/>
      <c r="Q33" s="43"/>
      <c r="S33" s="44">
        <f ca="1">IF(B33&lt;=$O$17,XIRR($T$27:T33,$C$27:C33),"")</f>
        <v>-0.98076335452496999</v>
      </c>
      <c r="T33" s="233">
        <f t="shared" ca="1" si="10"/>
        <v>4021.0806697108064</v>
      </c>
    </row>
    <row r="34" spans="2:20" x14ac:dyDescent="0.35">
      <c r="B34" s="117">
        <f t="shared" si="4"/>
        <v>7</v>
      </c>
      <c r="C34" s="42">
        <f t="shared" ca="1" si="5"/>
        <v>44958</v>
      </c>
      <c r="D34" s="118">
        <f t="shared" ca="1" si="6"/>
        <v>28</v>
      </c>
      <c r="E34" s="239">
        <f t="shared" ca="1" si="7"/>
        <v>3864.5357686453576</v>
      </c>
      <c r="F34" s="119">
        <f t="shared" si="8"/>
        <v>80555.555555555533</v>
      </c>
      <c r="G34" s="43">
        <f t="shared" si="2"/>
        <v>2777.7777777777778</v>
      </c>
      <c r="H34" s="220">
        <f t="shared" ca="1" si="9"/>
        <v>1086.7579908675798</v>
      </c>
      <c r="I34" s="138"/>
      <c r="J34" s="113"/>
      <c r="K34" s="112"/>
      <c r="L34" s="113" t="str">
        <f ca="1">IF(C34="","",IF(MOD(B34,12)=0,'Розрах.заг.варт.'!$F$8*(IF($O$17-B34&gt;=12,$M$17,$M$17*($O$17-B34)/12)),""))</f>
        <v/>
      </c>
      <c r="M34" s="40" t="str">
        <f t="shared" si="3"/>
        <v/>
      </c>
      <c r="N34" s="113"/>
      <c r="O34" s="113"/>
      <c r="P34" s="115"/>
      <c r="Q34" s="43"/>
      <c r="S34" s="44">
        <f ca="1">IF(B34&lt;=$O$17,XIRR($T$27:T34,$C$27:C34),"")</f>
        <v>-0.95488525778055189</v>
      </c>
      <c r="T34" s="233">
        <f t="shared" ca="1" si="10"/>
        <v>3864.5357686453576</v>
      </c>
    </row>
    <row r="35" spans="2:20" x14ac:dyDescent="0.35">
      <c r="B35" s="117">
        <f t="shared" si="4"/>
        <v>8</v>
      </c>
      <c r="C35" s="42">
        <f t="shared" ca="1" si="5"/>
        <v>44986</v>
      </c>
      <c r="D35" s="118">
        <f t="shared" ca="1" si="6"/>
        <v>31</v>
      </c>
      <c r="E35" s="239">
        <f t="shared" ca="1" si="7"/>
        <v>3940.8675799086759</v>
      </c>
      <c r="F35" s="119">
        <f t="shared" si="8"/>
        <v>77777.777777777752</v>
      </c>
      <c r="G35" s="43">
        <f t="shared" si="2"/>
        <v>2777.7777777777778</v>
      </c>
      <c r="H35" s="220">
        <f t="shared" ca="1" si="9"/>
        <v>1163.0898021308979</v>
      </c>
      <c r="I35" s="138"/>
      <c r="J35" s="113"/>
      <c r="K35" s="112"/>
      <c r="L35" s="113" t="str">
        <f ca="1">IF(C35="","",IF(MOD(B35,12)=0,'Розрах.заг.варт.'!$F$8*(IF($O$17-B35&gt;=12,$M$17,$M$17*($O$17-B35)/12)),""))</f>
        <v/>
      </c>
      <c r="M35" s="40" t="str">
        <f t="shared" si="3"/>
        <v/>
      </c>
      <c r="N35" s="113"/>
      <c r="O35" s="113"/>
      <c r="P35" s="115"/>
      <c r="Q35" s="43"/>
      <c r="S35" s="44">
        <f ca="1">IF(B35&lt;=$O$17,XIRR($T$27:T35,$C$27:C35),"")</f>
        <v>-0.91547264382243143</v>
      </c>
      <c r="T35" s="233">
        <f t="shared" ca="1" si="10"/>
        <v>3940.8675799086759</v>
      </c>
    </row>
    <row r="36" spans="2:20" x14ac:dyDescent="0.35">
      <c r="B36" s="117">
        <f t="shared" si="4"/>
        <v>9</v>
      </c>
      <c r="C36" s="42">
        <f t="shared" ca="1" si="5"/>
        <v>45017</v>
      </c>
      <c r="D36" s="118">
        <f t="shared" ca="1" si="6"/>
        <v>30</v>
      </c>
      <c r="E36" s="239">
        <f t="shared" ca="1" si="7"/>
        <v>3864.5357686453572</v>
      </c>
      <c r="F36" s="119">
        <f t="shared" si="8"/>
        <v>74999.999999999971</v>
      </c>
      <c r="G36" s="43">
        <f t="shared" si="2"/>
        <v>2777.7777777777778</v>
      </c>
      <c r="H36" s="220">
        <f t="shared" ca="1" si="9"/>
        <v>1086.7579908675796</v>
      </c>
      <c r="I36" s="138"/>
      <c r="J36" s="113"/>
      <c r="K36" s="112"/>
      <c r="L36" s="113" t="str">
        <f ca="1">IF(C36="","",IF(MOD(B36,12)=0,'Розрах.заг.варт.'!$F$8*(IF($O$17-B36&gt;=12,$M$17,$M$17*($O$17-B36)/12)),""))</f>
        <v/>
      </c>
      <c r="M36" s="40" t="str">
        <f t="shared" si="3"/>
        <v/>
      </c>
      <c r="N36" s="113"/>
      <c r="O36" s="113"/>
      <c r="P36" s="115"/>
      <c r="Q36" s="43"/>
      <c r="S36" s="44">
        <f ca="1">IF(B36&lt;=$O$17,XIRR($T$27:T36,$C$27:C36),"")</f>
        <v>-0.86454278863966472</v>
      </c>
      <c r="T36" s="233">
        <f t="shared" ca="1" si="10"/>
        <v>3864.5357686453572</v>
      </c>
    </row>
    <row r="37" spans="2:20" x14ac:dyDescent="0.35">
      <c r="B37" s="117">
        <f t="shared" si="4"/>
        <v>10</v>
      </c>
      <c r="C37" s="42">
        <f t="shared" ca="1" si="5"/>
        <v>45047</v>
      </c>
      <c r="D37" s="118">
        <f t="shared" ca="1" si="6"/>
        <v>31</v>
      </c>
      <c r="E37" s="239">
        <f t="shared" ca="1" si="7"/>
        <v>3860.6544901065445</v>
      </c>
      <c r="F37" s="119">
        <f t="shared" si="8"/>
        <v>72222.22222222219</v>
      </c>
      <c r="G37" s="43">
        <f t="shared" si="2"/>
        <v>2777.7777777777778</v>
      </c>
      <c r="H37" s="220">
        <f t="shared" ca="1" si="9"/>
        <v>1082.8767123287669</v>
      </c>
      <c r="I37" s="138"/>
      <c r="J37" s="113"/>
      <c r="K37" s="112"/>
      <c r="L37" s="113" t="str">
        <f ca="1">IF(C37="","",IF(MOD(B37,12)=0,'Розрах.заг.варт.'!$F$8*(IF($O$17-B37&gt;=12,$M$17,$M$17*($O$17-B37)/12)),""))</f>
        <v/>
      </c>
      <c r="M37" s="40" t="str">
        <f t="shared" si="3"/>
        <v/>
      </c>
      <c r="N37" s="113"/>
      <c r="O37" s="113"/>
      <c r="P37" s="115"/>
      <c r="Q37" s="43"/>
      <c r="S37" s="44">
        <f ca="1">IF(B37&lt;=$O$17,XIRR($T$27:T37,$C$27:C37),"")</f>
        <v>-0.8043074451386929</v>
      </c>
      <c r="T37" s="233">
        <f t="shared" ca="1" si="10"/>
        <v>3860.6544901065445</v>
      </c>
    </row>
    <row r="38" spans="2:20" x14ac:dyDescent="0.35">
      <c r="B38" s="117">
        <f t="shared" si="4"/>
        <v>11</v>
      </c>
      <c r="C38" s="42">
        <f t="shared" ca="1" si="5"/>
        <v>45078</v>
      </c>
      <c r="D38" s="118">
        <f t="shared" ca="1" si="6"/>
        <v>30</v>
      </c>
      <c r="E38" s="239">
        <f t="shared" ca="1" si="7"/>
        <v>3786.9101978691015</v>
      </c>
      <c r="F38" s="119">
        <f t="shared" si="8"/>
        <v>69444.444444444409</v>
      </c>
      <c r="G38" s="43">
        <f t="shared" si="2"/>
        <v>2777.7777777777778</v>
      </c>
      <c r="H38" s="220">
        <f t="shared" ca="1" si="9"/>
        <v>1009.1324200913239</v>
      </c>
      <c r="I38" s="138"/>
      <c r="J38" s="113"/>
      <c r="K38" s="112"/>
      <c r="L38" s="113" t="str">
        <f ca="1">IF(C38="","",IF(MOD(B38,12)=0,'Розрах.заг.варт.'!$F$8*(IF($O$17-B38&gt;=12,$M$17,$M$17*($O$17-B38)/12)),""))</f>
        <v/>
      </c>
      <c r="M38" s="40" t="str">
        <f t="shared" si="3"/>
        <v/>
      </c>
      <c r="N38" s="113"/>
      <c r="O38" s="113"/>
      <c r="P38" s="115"/>
      <c r="Q38" s="43"/>
      <c r="S38" s="44">
        <f ca="1">IF(B38&lt;=$O$17,XIRR($T$27:T38,$C$27:C38),"")</f>
        <v>-0.73862320408225046</v>
      </c>
      <c r="T38" s="233">
        <f t="shared" ca="1" si="10"/>
        <v>3786.9101978691015</v>
      </c>
    </row>
    <row r="39" spans="2:20" s="286" customFormat="1" x14ac:dyDescent="0.35">
      <c r="B39" s="274">
        <f t="shared" si="4"/>
        <v>12</v>
      </c>
      <c r="C39" s="275">
        <f t="shared" ca="1" si="5"/>
        <v>45108</v>
      </c>
      <c r="D39" s="276">
        <f t="shared" ca="1" si="6"/>
        <v>31</v>
      </c>
      <c r="E39" s="277">
        <f t="shared" ca="1" si="7"/>
        <v>3780.4414003044135</v>
      </c>
      <c r="F39" s="278">
        <f t="shared" si="8"/>
        <v>66666.666666666628</v>
      </c>
      <c r="G39" s="279">
        <f t="shared" si="2"/>
        <v>2777.7777777777778</v>
      </c>
      <c r="H39" s="279">
        <f t="shared" ca="1" si="9"/>
        <v>1002.6636225266358</v>
      </c>
      <c r="I39" s="280"/>
      <c r="J39" s="281"/>
      <c r="K39" s="282"/>
      <c r="L39" s="281">
        <f ca="1">IF(C39="","",IF(MOD(B39,12)=0,'Розрах.заг.варт.'!$F$8*(IF($O$17-B39&gt;=12,$M$17,$M$17*($O$17-B39)/12)),""))</f>
        <v>600</v>
      </c>
      <c r="M39" s="283">
        <f t="shared" ca="1" si="3"/>
        <v>150.85601217656003</v>
      </c>
      <c r="N39" s="281"/>
      <c r="O39" s="281"/>
      <c r="P39" s="284"/>
      <c r="Q39" s="285"/>
      <c r="S39" s="287">
        <f ca="1">IF(B39&lt;=$O$17,XIRR($T$27:T39,$C$27:C39),"")</f>
        <v>-0.65607717558741574</v>
      </c>
      <c r="T39" s="285">
        <f t="shared" ca="1" si="10"/>
        <v>4531.2974124809734</v>
      </c>
    </row>
    <row r="40" spans="2:20" s="286" customFormat="1" x14ac:dyDescent="0.35">
      <c r="B40" s="288">
        <f t="shared" si="4"/>
        <v>13</v>
      </c>
      <c r="C40" s="275">
        <f t="shared" ca="1" si="5"/>
        <v>45139</v>
      </c>
      <c r="D40" s="289">
        <f t="shared" ca="1" si="6"/>
        <v>31</v>
      </c>
      <c r="E40" s="277">
        <f t="shared" ca="1" si="7"/>
        <v>3740.3348554033482</v>
      </c>
      <c r="F40" s="290">
        <f t="shared" si="8"/>
        <v>63888.888888888847</v>
      </c>
      <c r="G40" s="279">
        <f t="shared" ref="G40:G92" si="11">IF(B39&lt;$O$17,$F$27/$O$17,"")</f>
        <v>2777.7777777777778</v>
      </c>
      <c r="H40" s="279">
        <f t="shared" ca="1" si="9"/>
        <v>962.5570776255704</v>
      </c>
      <c r="I40" s="280"/>
      <c r="J40" s="281"/>
      <c r="K40" s="282"/>
      <c r="L40" s="281" t="str">
        <f ca="1">IF(C40="","",IF(MOD(B40,12)=0,'Розрах.заг.варт.'!$F$8*(IF($O$17-B40&gt;=12,$M$17,$M$17*($O$17-B40)/12)),""))</f>
        <v/>
      </c>
      <c r="M40" s="283" t="str">
        <f t="shared" si="3"/>
        <v/>
      </c>
      <c r="N40" s="281"/>
      <c r="O40" s="281"/>
      <c r="P40" s="284"/>
      <c r="Q40" s="279"/>
      <c r="S40" s="287">
        <f ca="1">IF(B40&lt;=$O$17,XIRR($T$27:T40,$C$27:C40),"")</f>
        <v>-0.58658565953373909</v>
      </c>
      <c r="T40" s="285">
        <f t="shared" ca="1" si="10"/>
        <v>3740.3348554033482</v>
      </c>
    </row>
    <row r="41" spans="2:20" s="286" customFormat="1" x14ac:dyDescent="0.35">
      <c r="B41" s="288">
        <f t="shared" si="4"/>
        <v>14</v>
      </c>
      <c r="C41" s="275">
        <f t="shared" ca="1" si="5"/>
        <v>45170</v>
      </c>
      <c r="D41" s="289">
        <f t="shared" ca="1" si="6"/>
        <v>30</v>
      </c>
      <c r="E41" s="277">
        <f t="shared" ca="1" si="7"/>
        <v>3670.4718417047179</v>
      </c>
      <c r="F41" s="290">
        <f t="shared" si="8"/>
        <v>61111.111111111066</v>
      </c>
      <c r="G41" s="279">
        <f t="shared" si="11"/>
        <v>2777.7777777777778</v>
      </c>
      <c r="H41" s="279">
        <f t="shared" ca="1" si="9"/>
        <v>892.69406392694009</v>
      </c>
      <c r="I41" s="280"/>
      <c r="J41" s="281"/>
      <c r="K41" s="282"/>
      <c r="L41" s="281" t="str">
        <f ca="1">IF(C41="","",IF(MOD(B41,12)=0,'Розрах.заг.варт.'!$F$8*(IF($O$17-B41&gt;=12,$M$17,$M$17*($O$17-B41)/12)),""))</f>
        <v/>
      </c>
      <c r="M41" s="283" t="str">
        <f t="shared" si="3"/>
        <v/>
      </c>
      <c r="N41" s="281"/>
      <c r="O41" s="281"/>
      <c r="P41" s="284"/>
      <c r="Q41" s="279"/>
      <c r="S41" s="287">
        <f ca="1">IF(B41&lt;=$O$17,XIRR($T$27:T41,$C$27:C41),"")</f>
        <v>-0.51829850897192964</v>
      </c>
      <c r="T41" s="285">
        <f t="shared" ca="1" si="10"/>
        <v>3670.4718417047179</v>
      </c>
    </row>
    <row r="42" spans="2:20" x14ac:dyDescent="0.35">
      <c r="B42" s="117">
        <f t="shared" si="4"/>
        <v>15</v>
      </c>
      <c r="C42" s="42">
        <f t="shared" ca="1" si="5"/>
        <v>45200</v>
      </c>
      <c r="D42" s="118">
        <f t="shared" ca="1" si="6"/>
        <v>31</v>
      </c>
      <c r="E42" s="239">
        <f t="shared" ca="1" si="7"/>
        <v>3660.1217656012172</v>
      </c>
      <c r="F42" s="119">
        <f t="shared" si="8"/>
        <v>58333.333333333285</v>
      </c>
      <c r="G42" s="43">
        <f t="shared" si="11"/>
        <v>2777.7777777777778</v>
      </c>
      <c r="H42" s="220">
        <f t="shared" ca="1" si="9"/>
        <v>882.34398782343931</v>
      </c>
      <c r="I42" s="138"/>
      <c r="J42" s="113"/>
      <c r="K42" s="112"/>
      <c r="L42" s="113" t="str">
        <f ca="1">IF(C42="","",IF(MOD(B42,12)=0,'Розрах.заг.варт.'!$F$8*(IF($O$17-B42&gt;=12,$M$17,$M$17*($O$17-B42)/12)),""))</f>
        <v/>
      </c>
      <c r="M42" s="40" t="str">
        <f t="shared" si="3"/>
        <v/>
      </c>
      <c r="N42" s="113"/>
      <c r="O42" s="113"/>
      <c r="P42" s="115"/>
      <c r="Q42" s="43"/>
      <c r="S42" s="44">
        <f ca="1">IF(B42&lt;=$O$17,XIRR($T$27:T42,$C$27:C42),"")</f>
        <v>-0.45145045742392548</v>
      </c>
      <c r="T42" s="233">
        <f t="shared" ca="1" si="10"/>
        <v>3660.1217656012172</v>
      </c>
    </row>
    <row r="43" spans="2:20" x14ac:dyDescent="0.35">
      <c r="B43" s="117">
        <f t="shared" si="4"/>
        <v>16</v>
      </c>
      <c r="C43" s="42">
        <f t="shared" ca="1" si="5"/>
        <v>45231</v>
      </c>
      <c r="D43" s="118">
        <f t="shared" ca="1" si="6"/>
        <v>30</v>
      </c>
      <c r="E43" s="239">
        <f t="shared" ca="1" si="7"/>
        <v>3592.8462709284622</v>
      </c>
      <c r="F43" s="119">
        <f t="shared" si="8"/>
        <v>55555.555555555504</v>
      </c>
      <c r="G43" s="43">
        <f t="shared" si="11"/>
        <v>2777.7777777777778</v>
      </c>
      <c r="H43" s="220">
        <f t="shared" ca="1" si="9"/>
        <v>815.06849315068428</v>
      </c>
      <c r="I43" s="138"/>
      <c r="J43" s="113"/>
      <c r="K43" s="112"/>
      <c r="L43" s="113" t="str">
        <f ca="1">IF(C43="","",IF(MOD(B43,12)=0,'Розрах.заг.варт.'!$F$8*(IF($O$17-B43&gt;=12,$M$17,$M$17*($O$17-B43)/12)),""))</f>
        <v/>
      </c>
      <c r="M43" s="40" t="str">
        <f t="shared" si="3"/>
        <v/>
      </c>
      <c r="N43" s="113"/>
      <c r="O43" s="113"/>
      <c r="P43" s="115"/>
      <c r="Q43" s="43"/>
      <c r="S43" s="44">
        <f ca="1">IF(B43&lt;=$O$17,XIRR($T$27:T43,$C$27:C43),"")</f>
        <v>-0.38774179741740233</v>
      </c>
      <c r="T43" s="233">
        <f t="shared" ca="1" si="10"/>
        <v>3592.8462709284622</v>
      </c>
    </row>
    <row r="44" spans="2:20" x14ac:dyDescent="0.35">
      <c r="B44" s="117">
        <f t="shared" si="4"/>
        <v>17</v>
      </c>
      <c r="C44" s="42">
        <f t="shared" ca="1" si="5"/>
        <v>45261</v>
      </c>
      <c r="D44" s="118">
        <f t="shared" ca="1" si="6"/>
        <v>31</v>
      </c>
      <c r="E44" s="239">
        <f t="shared" ca="1" si="7"/>
        <v>3579.9086757990863</v>
      </c>
      <c r="F44" s="119">
        <f t="shared" si="8"/>
        <v>52777.777777777723</v>
      </c>
      <c r="G44" s="43">
        <f t="shared" si="11"/>
        <v>2777.7777777777778</v>
      </c>
      <c r="H44" s="220">
        <f t="shared" ca="1" si="9"/>
        <v>802.13089802130833</v>
      </c>
      <c r="I44" s="138"/>
      <c r="J44" s="113"/>
      <c r="K44" s="112"/>
      <c r="L44" s="113" t="str">
        <f ca="1">IF(C44="","",IF(MOD(B44,12)=0,'Розрах.заг.варт.'!$F$8*(IF($O$17-B44&gt;=12,$M$17,$M$17*($O$17-B44)/12)),""))</f>
        <v/>
      </c>
      <c r="M44" s="40" t="str">
        <f t="shared" si="3"/>
        <v/>
      </c>
      <c r="N44" s="113"/>
      <c r="O44" s="113"/>
      <c r="P44" s="115"/>
      <c r="Q44" s="43"/>
      <c r="S44" s="44">
        <f ca="1">IF(B44&lt;=$O$17,XIRR($T$27:T44,$C$27:C44),"")</f>
        <v>-0.32678835615515711</v>
      </c>
      <c r="T44" s="233">
        <f t="shared" ca="1" si="10"/>
        <v>3579.9086757990863</v>
      </c>
    </row>
    <row r="45" spans="2:20" x14ac:dyDescent="0.35">
      <c r="B45" s="117">
        <f t="shared" si="4"/>
        <v>18</v>
      </c>
      <c r="C45" s="42">
        <f t="shared" ca="1" si="5"/>
        <v>45292</v>
      </c>
      <c r="D45" s="118">
        <f t="shared" ca="1" si="6"/>
        <v>31</v>
      </c>
      <c r="E45" s="239">
        <f t="shared" ca="1" si="7"/>
        <v>3539.8021308980206</v>
      </c>
      <c r="F45" s="119">
        <f t="shared" si="8"/>
        <v>49999.999999999942</v>
      </c>
      <c r="G45" s="43">
        <f>IF(B44&lt;$O$17,$F$27/$O$17,"")</f>
        <v>2777.7777777777778</v>
      </c>
      <c r="H45" s="220">
        <f t="shared" ca="1" si="9"/>
        <v>762.02435312024284</v>
      </c>
      <c r="I45" s="138"/>
      <c r="J45" s="113"/>
      <c r="K45" s="112"/>
      <c r="L45" s="113" t="str">
        <f ca="1">IF(C45="","",IF(MOD(B45,12)=0,'Розрах.заг.варт.'!$F$8*(IF($O$17-B45&gt;=12,$M$17,$M$17*($O$17-B45)/12)),""))</f>
        <v/>
      </c>
      <c r="M45" s="40" t="str">
        <f t="shared" si="3"/>
        <v/>
      </c>
      <c r="N45" s="113"/>
      <c r="O45" s="113"/>
      <c r="P45" s="115"/>
      <c r="Q45" s="43"/>
      <c r="S45" s="44">
        <f ca="1">IF(B45&lt;=$O$17,XIRR($T$27:T45,$C$27:C45),"")</f>
        <v>-0.26926854476332668</v>
      </c>
      <c r="T45" s="233">
        <f t="shared" ca="1" si="10"/>
        <v>3539.8021308980206</v>
      </c>
    </row>
    <row r="46" spans="2:20" x14ac:dyDescent="0.35">
      <c r="B46" s="117">
        <f t="shared" si="4"/>
        <v>19</v>
      </c>
      <c r="C46" s="42">
        <f t="shared" ca="1" si="5"/>
        <v>45323</v>
      </c>
      <c r="D46" s="118">
        <f t="shared" ca="1" si="6"/>
        <v>29</v>
      </c>
      <c r="E46" s="239">
        <f t="shared" ca="1" si="7"/>
        <v>3453.1202435312016</v>
      </c>
      <c r="F46" s="119">
        <f t="shared" si="8"/>
        <v>47222.222222222161</v>
      </c>
      <c r="G46" s="43">
        <f t="shared" si="11"/>
        <v>2777.7777777777778</v>
      </c>
      <c r="H46" s="220">
        <f t="shared" ca="1" si="9"/>
        <v>675.34246575342399</v>
      </c>
      <c r="I46" s="138"/>
      <c r="J46" s="113"/>
      <c r="K46" s="112"/>
      <c r="L46" s="113" t="str">
        <f ca="1">IF(C46="","",IF(MOD(B46,12)=0,'Розрах.заг.варт.'!$F$8*(IF($O$17-B46&gt;=12,$M$17,$M$17*($O$17-B46)/12)),""))</f>
        <v/>
      </c>
      <c r="M46" s="40" t="str">
        <f t="shared" si="3"/>
        <v/>
      </c>
      <c r="N46" s="113"/>
      <c r="O46" s="113"/>
      <c r="P46" s="115"/>
      <c r="Q46" s="43"/>
      <c r="S46" s="44">
        <f ca="1">IF(B46&lt;=$O$17,XIRR($T$27:T46,$C$27:C46),"")</f>
        <v>-0.21598698571324348</v>
      </c>
      <c r="T46" s="233">
        <f t="shared" ca="1" si="10"/>
        <v>3453.1202435312016</v>
      </c>
    </row>
    <row r="47" spans="2:20" x14ac:dyDescent="0.35">
      <c r="B47" s="117">
        <f t="shared" si="4"/>
        <v>20</v>
      </c>
      <c r="C47" s="42">
        <f t="shared" ca="1" si="5"/>
        <v>45352</v>
      </c>
      <c r="D47" s="118">
        <f t="shared" ca="1" si="6"/>
        <v>31</v>
      </c>
      <c r="E47" s="239">
        <f t="shared" ca="1" si="7"/>
        <v>3459.5890410958896</v>
      </c>
      <c r="F47" s="119">
        <f t="shared" si="8"/>
        <v>44444.44444444438</v>
      </c>
      <c r="G47" s="43">
        <f t="shared" si="11"/>
        <v>2777.7777777777778</v>
      </c>
      <c r="H47" s="220">
        <f t="shared" ca="1" si="9"/>
        <v>681.81126331811174</v>
      </c>
      <c r="I47" s="138"/>
      <c r="J47" s="113"/>
      <c r="K47" s="112"/>
      <c r="L47" s="113" t="str">
        <f ca="1">IF(C47="","",IF(MOD(B47,12)=0,'Розрах.заг.варт.'!$F$8*(IF($O$17-B47&gt;=12,$M$17,$M$17*($O$17-B47)/12)),""))</f>
        <v/>
      </c>
      <c r="M47" s="40" t="str">
        <f t="shared" si="3"/>
        <v/>
      </c>
      <c r="N47" s="113"/>
      <c r="O47" s="113"/>
      <c r="P47" s="115"/>
      <c r="Q47" s="43"/>
      <c r="S47" s="44">
        <f ca="1">IF(B47&lt;=$O$17,XIRR($T$27:T47,$C$27:C47),"")</f>
        <v>-0.16555392928421497</v>
      </c>
      <c r="T47" s="233">
        <f t="shared" ca="1" si="10"/>
        <v>3459.5890410958896</v>
      </c>
    </row>
    <row r="48" spans="2:20" x14ac:dyDescent="0.35">
      <c r="B48" s="117">
        <f t="shared" si="4"/>
        <v>21</v>
      </c>
      <c r="C48" s="42">
        <f t="shared" ca="1" si="5"/>
        <v>45383</v>
      </c>
      <c r="D48" s="118">
        <f t="shared" ca="1" si="6"/>
        <v>30</v>
      </c>
      <c r="E48" s="239">
        <f t="shared" ca="1" si="7"/>
        <v>3398.7823439878225</v>
      </c>
      <c r="F48" s="119">
        <f t="shared" si="8"/>
        <v>41666.666666666599</v>
      </c>
      <c r="G48" s="43">
        <f t="shared" si="11"/>
        <v>2777.7777777777778</v>
      </c>
      <c r="H48" s="220">
        <f t="shared" ca="1" si="9"/>
        <v>621.0045662100448</v>
      </c>
      <c r="I48" s="138"/>
      <c r="J48" s="113"/>
      <c r="K48" s="112"/>
      <c r="L48" s="113" t="str">
        <f ca="1">IF(C48="","",IF(MOD(B48,12)=0,'Розрах.заг.варт.'!$F$8*(IF($O$17-B48&gt;=12,$M$17,$M$17*($O$17-B48)/12)),""))</f>
        <v/>
      </c>
      <c r="M48" s="40" t="str">
        <f t="shared" si="3"/>
        <v/>
      </c>
      <c r="N48" s="113"/>
      <c r="O48" s="113"/>
      <c r="P48" s="115"/>
      <c r="Q48" s="43"/>
      <c r="S48" s="44">
        <f ca="1">IF(B48&lt;=$O$17,XIRR($T$27:T48,$C$27:C48),"")</f>
        <v>-0.11882080249488355</v>
      </c>
      <c r="T48" s="233">
        <f t="shared" ca="1" si="10"/>
        <v>3398.7823439878225</v>
      </c>
    </row>
    <row r="49" spans="2:20" x14ac:dyDescent="0.35">
      <c r="B49" s="117">
        <f t="shared" si="4"/>
        <v>22</v>
      </c>
      <c r="C49" s="42">
        <f t="shared" ca="1" si="5"/>
        <v>45413</v>
      </c>
      <c r="D49" s="118">
        <f t="shared" ca="1" si="6"/>
        <v>31</v>
      </c>
      <c r="E49" s="239">
        <f t="shared" ca="1" si="7"/>
        <v>3379.3759512937586</v>
      </c>
      <c r="F49" s="119">
        <f t="shared" si="8"/>
        <v>38888.888888888818</v>
      </c>
      <c r="G49" s="43">
        <f t="shared" si="11"/>
        <v>2777.7777777777778</v>
      </c>
      <c r="H49" s="220">
        <f t="shared" ca="1" si="9"/>
        <v>601.59817351598076</v>
      </c>
      <c r="I49" s="138"/>
      <c r="J49" s="113"/>
      <c r="K49" s="112"/>
      <c r="L49" s="113" t="str">
        <f ca="1">IF(C49="","",IF(MOD(B49,12)=0,'Розрах.заг.варт.'!$F$8*(IF($O$17-B49&gt;=12,$M$17,$M$17*($O$17-B49)/12)),""))</f>
        <v/>
      </c>
      <c r="M49" s="40" t="str">
        <f t="shared" si="3"/>
        <v/>
      </c>
      <c r="N49" s="113"/>
      <c r="O49" s="113"/>
      <c r="P49" s="115"/>
      <c r="Q49" s="43"/>
      <c r="S49" s="44">
        <f ca="1">IF(B49&lt;=$O$17,XIRR($T$27:T49,$C$27:C49),"")</f>
        <v>-7.5100108981132493E-2</v>
      </c>
      <c r="T49" s="233">
        <f t="shared" ca="1" si="10"/>
        <v>3379.3759512937586</v>
      </c>
    </row>
    <row r="50" spans="2:20" x14ac:dyDescent="0.35">
      <c r="B50" s="117">
        <f t="shared" si="4"/>
        <v>23</v>
      </c>
      <c r="C50" s="42">
        <f t="shared" ca="1" si="5"/>
        <v>45444</v>
      </c>
      <c r="D50" s="118">
        <f t="shared" ca="1" si="6"/>
        <v>30</v>
      </c>
      <c r="E50" s="239">
        <f t="shared" ca="1" si="7"/>
        <v>3321.1567732115668</v>
      </c>
      <c r="F50" s="119">
        <f t="shared" si="8"/>
        <v>36111.111111111037</v>
      </c>
      <c r="G50" s="43">
        <f t="shared" si="11"/>
        <v>2777.7777777777778</v>
      </c>
      <c r="H50" s="220">
        <f t="shared" ca="1" si="9"/>
        <v>543.37899543378899</v>
      </c>
      <c r="I50" s="138"/>
      <c r="J50" s="113"/>
      <c r="K50" s="112"/>
      <c r="L50" s="113" t="str">
        <f ca="1">IF(C50="","",IF(MOD(B50,12)=0,'Розрах.заг.варт.'!$F$8*(IF($O$17-B50&gt;=12,$M$17,$M$17*($O$17-B50)/12)),""))</f>
        <v/>
      </c>
      <c r="M50" s="40" t="str">
        <f t="shared" si="3"/>
        <v/>
      </c>
      <c r="N50" s="113"/>
      <c r="O50" s="113"/>
      <c r="P50" s="115"/>
      <c r="Q50" s="43"/>
      <c r="S50" s="44">
        <f ca="1">IF(B50&lt;=$O$17,XIRR($T$27:T50,$C$27:C50),"")</f>
        <v>-3.4717139601707456E-2</v>
      </c>
      <c r="T50" s="233">
        <f t="shared" ca="1" si="10"/>
        <v>3321.1567732115668</v>
      </c>
    </row>
    <row r="51" spans="2:20" x14ac:dyDescent="0.35">
      <c r="B51" s="117">
        <f t="shared" si="4"/>
        <v>24</v>
      </c>
      <c r="C51" s="42">
        <f t="shared" ca="1" si="5"/>
        <v>45474</v>
      </c>
      <c r="D51" s="118">
        <f t="shared" ca="1" si="6"/>
        <v>31</v>
      </c>
      <c r="E51" s="239">
        <f t="shared" ca="1" si="7"/>
        <v>3299.1628614916276</v>
      </c>
      <c r="F51" s="119">
        <f t="shared" si="8"/>
        <v>33333.333333333256</v>
      </c>
      <c r="G51" s="43">
        <f t="shared" si="11"/>
        <v>2777.7777777777778</v>
      </c>
      <c r="H51" s="220">
        <f t="shared" ca="1" si="9"/>
        <v>521.38508371384978</v>
      </c>
      <c r="I51" s="138"/>
      <c r="J51" s="113"/>
      <c r="K51" s="112"/>
      <c r="L51" s="113">
        <f ca="1">IF(C51="","",IF(MOD(B51,12)=0,'Розрах.заг.варт.'!$F$8*(IF($O$17-B51&gt;=12,$M$17,$M$17*($O$17-B51)/12)),""))</f>
        <v>600</v>
      </c>
      <c r="M51" s="40">
        <f t="shared" ca="1" si="3"/>
        <v>72.35776255707745</v>
      </c>
      <c r="N51" s="113"/>
      <c r="O51" s="113"/>
      <c r="P51" s="115"/>
      <c r="Q51" s="43"/>
      <c r="S51" s="44">
        <f ca="1">IF(B51&lt;=$O$17,XIRR($T$27:T51,$C$27:C51),"")</f>
        <v>1.0334417223930359E-2</v>
      </c>
      <c r="T51" s="233">
        <f t="shared" ca="1" si="10"/>
        <v>3971.520624048705</v>
      </c>
    </row>
    <row r="52" spans="2:20" x14ac:dyDescent="0.35">
      <c r="B52" s="117">
        <f t="shared" si="4"/>
        <v>25</v>
      </c>
      <c r="C52" s="42">
        <f t="shared" ca="1" si="5"/>
        <v>45505</v>
      </c>
      <c r="D52" s="118">
        <f t="shared" ca="1" si="6"/>
        <v>31</v>
      </c>
      <c r="E52" s="239">
        <f t="shared" ca="1" si="7"/>
        <v>3223.6681887366808</v>
      </c>
      <c r="F52" s="119">
        <f t="shared" si="8"/>
        <v>30555.555555555478</v>
      </c>
      <c r="G52" s="43">
        <f t="shared" si="11"/>
        <v>2777.7777777777778</v>
      </c>
      <c r="H52" s="220">
        <f t="shared" ca="1" si="9"/>
        <v>445.89041095890309</v>
      </c>
      <c r="I52" s="138"/>
      <c r="J52" s="113"/>
      <c r="K52" s="112"/>
      <c r="L52" s="113" t="str">
        <f ca="1">IF(C52="","",IF(MOD(B52,12)=0,'Розрах.заг.варт.'!$F$8*(IF($O$17-B52&gt;=12,$M$17,$M$17*($O$17-B52)/12)),""))</f>
        <v/>
      </c>
      <c r="M52" s="40" t="str">
        <f t="shared" si="3"/>
        <v/>
      </c>
      <c r="N52" s="113"/>
      <c r="O52" s="113"/>
      <c r="P52" s="115"/>
      <c r="Q52" s="43"/>
      <c r="S52" s="44">
        <f ca="1">IF(B52&lt;=$O$17,XIRR($T$27:T52,$C$27:C52),"")</f>
        <v>4.445697963237763E-2</v>
      </c>
      <c r="T52" s="233">
        <f t="shared" ca="1" si="10"/>
        <v>3223.6681887366808</v>
      </c>
    </row>
    <row r="53" spans="2:20" x14ac:dyDescent="0.35">
      <c r="B53" s="117">
        <f t="shared" si="4"/>
        <v>26</v>
      </c>
      <c r="C53" s="42">
        <f t="shared" ca="1" si="5"/>
        <v>45536</v>
      </c>
      <c r="D53" s="118">
        <f t="shared" ca="1" si="6"/>
        <v>30</v>
      </c>
      <c r="E53" s="239">
        <f t="shared" ca="1" si="7"/>
        <v>3173.3257229832561</v>
      </c>
      <c r="F53" s="119">
        <f t="shared" si="8"/>
        <v>27777.777777777701</v>
      </c>
      <c r="G53" s="43">
        <f t="shared" si="11"/>
        <v>2777.7777777777778</v>
      </c>
      <c r="H53" s="220">
        <f t="shared" ca="1" si="9"/>
        <v>395.54794520547841</v>
      </c>
      <c r="I53" s="138"/>
      <c r="J53" s="113"/>
      <c r="K53" s="112"/>
      <c r="L53" s="113" t="str">
        <f ca="1">IF(C53="","",IF(MOD(B53,12)=0,'Розрах.заг.варт.'!$F$8*(IF($O$17-B53&gt;=12,$M$17,$M$17*($O$17-B53)/12)),""))</f>
        <v/>
      </c>
      <c r="M53" s="40" t="str">
        <f t="shared" si="3"/>
        <v/>
      </c>
      <c r="N53" s="113"/>
      <c r="O53" s="113"/>
      <c r="P53" s="115"/>
      <c r="Q53" s="43"/>
      <c r="S53" s="44">
        <f ca="1">IF(B53&lt;=$O$17,XIRR($T$27:T53,$C$27:C53),"")</f>
        <v>7.6007381081581116E-2</v>
      </c>
      <c r="T53" s="233">
        <f t="shared" ca="1" si="10"/>
        <v>3173.3257229832561</v>
      </c>
    </row>
    <row r="54" spans="2:20" x14ac:dyDescent="0.35">
      <c r="B54" s="117">
        <f t="shared" si="4"/>
        <v>27</v>
      </c>
      <c r="C54" s="42">
        <f t="shared" ca="1" si="5"/>
        <v>45566</v>
      </c>
      <c r="D54" s="118">
        <f t="shared" ca="1" si="6"/>
        <v>31</v>
      </c>
      <c r="E54" s="239">
        <f t="shared" ca="1" si="7"/>
        <v>3149.3531202435302</v>
      </c>
      <c r="F54" s="119">
        <f t="shared" si="8"/>
        <v>24999.999999999924</v>
      </c>
      <c r="G54" s="43">
        <f t="shared" si="11"/>
        <v>2777.7777777777778</v>
      </c>
      <c r="H54" s="220">
        <f t="shared" ca="1" si="9"/>
        <v>371.57534246575239</v>
      </c>
      <c r="I54" s="138"/>
      <c r="J54" s="113"/>
      <c r="K54" s="112"/>
      <c r="L54" s="113" t="str">
        <f ca="1">IF(C54="","",IF(MOD(B54,12)=0,'Розрах.заг.варт.'!$F$8*(IF($O$17-B54&gt;=12,$M$17,$M$17*($O$17-B54)/12)),""))</f>
        <v/>
      </c>
      <c r="M54" s="40" t="str">
        <f t="shared" si="3"/>
        <v/>
      </c>
      <c r="N54" s="113"/>
      <c r="O54" s="113"/>
      <c r="P54" s="115"/>
      <c r="Q54" s="43"/>
      <c r="S54" s="44">
        <f ca="1">IF(B54&lt;=$O$17,XIRR($T$27:T54,$C$27:C54),"")</f>
        <v>0.10541680455207827</v>
      </c>
      <c r="T54" s="233">
        <f t="shared" ca="1" si="10"/>
        <v>3149.3531202435302</v>
      </c>
    </row>
    <row r="55" spans="2:20" x14ac:dyDescent="0.35">
      <c r="B55" s="117">
        <f t="shared" si="4"/>
        <v>28</v>
      </c>
      <c r="C55" s="42">
        <f t="shared" ca="1" si="5"/>
        <v>45597</v>
      </c>
      <c r="D55" s="118">
        <f t="shared" ca="1" si="6"/>
        <v>30</v>
      </c>
      <c r="E55" s="239">
        <f t="shared" ca="1" si="7"/>
        <v>3101.4079147640782</v>
      </c>
      <c r="F55" s="119">
        <f t="shared" si="8"/>
        <v>22222.222222222146</v>
      </c>
      <c r="G55" s="43">
        <f t="shared" si="11"/>
        <v>2777.7777777777778</v>
      </c>
      <c r="H55" s="220">
        <f t="shared" ca="1" si="9"/>
        <v>323.63013698630039</v>
      </c>
      <c r="I55" s="138"/>
      <c r="J55" s="113"/>
      <c r="K55" s="112"/>
      <c r="L55" s="113" t="str">
        <f ca="1">IF(C55="","",IF(MOD(B55,12)=0,'Розрах.заг.варт.'!$F$8*(IF($O$17-B55&gt;=12,$M$17,$M$17*($O$17-B55)/12)),""))</f>
        <v/>
      </c>
      <c r="M55" s="40" t="str">
        <f t="shared" si="3"/>
        <v/>
      </c>
      <c r="N55" s="113"/>
      <c r="O55" s="113"/>
      <c r="P55" s="115"/>
      <c r="Q55" s="43"/>
      <c r="S55" s="44">
        <f ca="1">IF(B55&lt;=$O$17,XIRR($T$27:T55,$C$27:C55),"")</f>
        <v>0.13261172175407412</v>
      </c>
      <c r="T55" s="233">
        <f t="shared" ca="1" si="10"/>
        <v>3101.4079147640782</v>
      </c>
    </row>
    <row r="56" spans="2:20" x14ac:dyDescent="0.35">
      <c r="B56" s="117">
        <f t="shared" si="4"/>
        <v>29</v>
      </c>
      <c r="C56" s="42">
        <f t="shared" ca="1" si="5"/>
        <v>45627</v>
      </c>
      <c r="D56" s="118">
        <f t="shared" ca="1" si="6"/>
        <v>31</v>
      </c>
      <c r="E56" s="239">
        <f t="shared" ca="1" si="7"/>
        <v>3075.0380517503795</v>
      </c>
      <c r="F56" s="119">
        <f t="shared" si="8"/>
        <v>19444.444444444369</v>
      </c>
      <c r="G56" s="43">
        <f t="shared" si="11"/>
        <v>2777.7777777777778</v>
      </c>
      <c r="H56" s="220">
        <f t="shared" ca="1" si="9"/>
        <v>297.26027397260174</v>
      </c>
      <c r="I56" s="138"/>
      <c r="J56" s="113"/>
      <c r="K56" s="112"/>
      <c r="L56" s="113" t="str">
        <f ca="1">IF(C56="","",IF(MOD(B56,12)=0,'Розрах.заг.варт.'!$F$8*(IF($O$17-B56&gt;=12,$M$17,$M$17*($O$17-B56)/12)),""))</f>
        <v/>
      </c>
      <c r="M56" s="40" t="str">
        <f t="shared" si="3"/>
        <v/>
      </c>
      <c r="N56" s="113"/>
      <c r="O56" s="113"/>
      <c r="P56" s="115"/>
      <c r="Q56" s="43"/>
      <c r="S56" s="44">
        <f ca="1">IF(B56&lt;=$O$17,XIRR($T$27:T56,$C$27:C56),"")</f>
        <v>0.15794257521629335</v>
      </c>
      <c r="T56" s="233">
        <f t="shared" ca="1" si="10"/>
        <v>3075.0380517503795</v>
      </c>
    </row>
    <row r="57" spans="2:20" x14ac:dyDescent="0.35">
      <c r="B57" s="117">
        <f t="shared" si="4"/>
        <v>30</v>
      </c>
      <c r="C57" s="42">
        <f t="shared" ca="1" si="5"/>
        <v>45658</v>
      </c>
      <c r="D57" s="118">
        <f t="shared" ca="1" si="6"/>
        <v>31</v>
      </c>
      <c r="E57" s="239">
        <f t="shared" ca="1" si="7"/>
        <v>3037.8805175038042</v>
      </c>
      <c r="F57" s="119">
        <f t="shared" si="8"/>
        <v>16666.666666666591</v>
      </c>
      <c r="G57" s="43">
        <f t="shared" si="11"/>
        <v>2777.7777777777778</v>
      </c>
      <c r="H57" s="220">
        <f t="shared" ca="1" si="9"/>
        <v>260.10273972602641</v>
      </c>
      <c r="I57" s="138"/>
      <c r="J57" s="113"/>
      <c r="K57" s="112"/>
      <c r="L57" s="113" t="str">
        <f ca="1">IF(C57="","",IF(MOD(B57,12)=0,'Розрах.заг.варт.'!$F$8*(IF($O$17-B57&gt;=12,$M$17,$M$17*($O$17-B57)/12)),""))</f>
        <v/>
      </c>
      <c r="M57" s="40" t="str">
        <f t="shared" si="3"/>
        <v/>
      </c>
      <c r="N57" s="113"/>
      <c r="O57" s="113"/>
      <c r="P57" s="115"/>
      <c r="Q57" s="43"/>
      <c r="S57" s="44">
        <f ca="1">IF(B57&lt;=$O$17,XIRR($T$27:T57,$C$27:C57),"")</f>
        <v>0.18144821524620056</v>
      </c>
      <c r="T57" s="233">
        <f t="shared" ca="1" si="10"/>
        <v>3037.8805175038042</v>
      </c>
    </row>
    <row r="58" spans="2:20" x14ac:dyDescent="0.35">
      <c r="B58" s="117">
        <f t="shared" si="4"/>
        <v>31</v>
      </c>
      <c r="C58" s="42">
        <f t="shared" ca="1" si="5"/>
        <v>45689</v>
      </c>
      <c r="D58" s="118">
        <f t="shared" ca="1" si="6"/>
        <v>28</v>
      </c>
      <c r="E58" s="239">
        <f t="shared" ca="1" si="7"/>
        <v>2979.1476407914756</v>
      </c>
      <c r="F58" s="119">
        <f t="shared" si="8"/>
        <v>13888.888888888814</v>
      </c>
      <c r="G58" s="43">
        <f t="shared" si="11"/>
        <v>2777.7777777777778</v>
      </c>
      <c r="H58" s="220">
        <f t="shared" ca="1" si="9"/>
        <v>201.36986301369771</v>
      </c>
      <c r="I58" s="138"/>
      <c r="J58" s="113"/>
      <c r="K58" s="112"/>
      <c r="L58" s="113" t="str">
        <f ca="1">IF(C58="","",IF(MOD(B58,12)=0,'Розрах.заг.варт.'!$F$8*(IF($O$17-B58&gt;=12,$M$17,$M$17*($O$17-B58)/12)),""))</f>
        <v/>
      </c>
      <c r="M58" s="40" t="str">
        <f t="shared" si="3"/>
        <v/>
      </c>
      <c r="N58" s="113"/>
      <c r="O58" s="113"/>
      <c r="P58" s="115"/>
      <c r="Q58" s="43"/>
      <c r="S58" s="44">
        <f ca="1">IF(B58&lt;=$O$17,XIRR($T$27:T58,$C$27:C58),"")</f>
        <v>0.20311099886894227</v>
      </c>
      <c r="T58" s="233">
        <f t="shared" ca="1" si="10"/>
        <v>2979.1476407914756</v>
      </c>
    </row>
    <row r="59" spans="2:20" x14ac:dyDescent="0.35">
      <c r="B59" s="117">
        <f t="shared" si="4"/>
        <v>32</v>
      </c>
      <c r="C59" s="42">
        <f t="shared" ca="1" si="5"/>
        <v>45717</v>
      </c>
      <c r="D59" s="118">
        <f t="shared" ca="1" si="6"/>
        <v>31</v>
      </c>
      <c r="E59" s="239">
        <f t="shared" ca="1" si="7"/>
        <v>2963.5654490106535</v>
      </c>
      <c r="F59" s="119">
        <f t="shared" si="8"/>
        <v>11111.111111111037</v>
      </c>
      <c r="G59" s="43">
        <f t="shared" si="11"/>
        <v>2777.7777777777778</v>
      </c>
      <c r="H59" s="220">
        <f t="shared" ca="1" si="9"/>
        <v>185.78767123287571</v>
      </c>
      <c r="I59" s="138"/>
      <c r="J59" s="113"/>
      <c r="K59" s="112"/>
      <c r="L59" s="113" t="str">
        <f ca="1">IF(C59="","",IF(MOD(B59,12)=0,'Розрах.заг.варт.'!$F$8*(IF($O$17-B59&gt;=12,$M$17,$M$17*($O$17-B59)/12)),""))</f>
        <v/>
      </c>
      <c r="M59" s="40" t="str">
        <f t="shared" si="3"/>
        <v/>
      </c>
      <c r="N59" s="113"/>
      <c r="O59" s="113"/>
      <c r="P59" s="115"/>
      <c r="Q59" s="43"/>
      <c r="S59" s="44">
        <f ca="1">IF(B59&lt;=$O$17,XIRR($T$27:T59,$C$27:C59),"")</f>
        <v>0.22340391278266908</v>
      </c>
      <c r="T59" s="233">
        <f t="shared" ca="1" si="10"/>
        <v>2963.5654490106535</v>
      </c>
    </row>
    <row r="60" spans="2:20" x14ac:dyDescent="0.35">
      <c r="B60" s="117">
        <f t="shared" si="4"/>
        <v>33</v>
      </c>
      <c r="C60" s="42">
        <f t="shared" ca="1" si="5"/>
        <v>45748</v>
      </c>
      <c r="D60" s="118">
        <f t="shared" ca="1" si="6"/>
        <v>30</v>
      </c>
      <c r="E60" s="239">
        <f t="shared" ca="1" si="7"/>
        <v>2921.6133942161332</v>
      </c>
      <c r="F60" s="119">
        <f t="shared" si="8"/>
        <v>8333.3333333332594</v>
      </c>
      <c r="G60" s="43">
        <f t="shared" si="11"/>
        <v>2777.7777777777778</v>
      </c>
      <c r="H60" s="220">
        <f t="shared" ca="1" si="9"/>
        <v>143.8356164383552</v>
      </c>
      <c r="I60" s="138"/>
      <c r="J60" s="113"/>
      <c r="K60" s="112"/>
      <c r="L60" s="113" t="str">
        <f ca="1">IF(C60="","",IF(MOD(B60,12)=0,'Розрах.заг.варт.'!$F$8*(IF($O$17-B60&gt;=12,$M$17,$M$17*($O$17-B60)/12)),""))</f>
        <v/>
      </c>
      <c r="M60" s="40" t="str">
        <f t="shared" si="3"/>
        <v/>
      </c>
      <c r="N60" s="113"/>
      <c r="O60" s="113"/>
      <c r="P60" s="115"/>
      <c r="Q60" s="43"/>
      <c r="S60" s="44">
        <f ca="1">IF(B60&lt;=$O$17,XIRR($T$27:T60,$C$27:C60),"")</f>
        <v>0.24222270846366883</v>
      </c>
      <c r="T60" s="233">
        <f t="shared" ca="1" si="10"/>
        <v>2921.6133942161332</v>
      </c>
    </row>
    <row r="61" spans="2:20" x14ac:dyDescent="0.35">
      <c r="B61" s="117">
        <f t="shared" si="4"/>
        <v>34</v>
      </c>
      <c r="C61" s="42">
        <f t="shared" ca="1" si="5"/>
        <v>45778</v>
      </c>
      <c r="D61" s="118">
        <f t="shared" ca="1" si="6"/>
        <v>31</v>
      </c>
      <c r="E61" s="239">
        <f t="shared" ca="1" si="7"/>
        <v>2889.2503805175029</v>
      </c>
      <c r="F61" s="119">
        <f t="shared" si="8"/>
        <v>5555.555555555482</v>
      </c>
      <c r="G61" s="43">
        <f t="shared" si="11"/>
        <v>2777.7777777777778</v>
      </c>
      <c r="H61" s="220">
        <f t="shared" ca="1" si="9"/>
        <v>111.47260273972503</v>
      </c>
      <c r="I61" s="138"/>
      <c r="J61" s="113"/>
      <c r="K61" s="112"/>
      <c r="L61" s="113" t="str">
        <f ca="1">IF(C61="","",IF(MOD(B61,12)=0,'Розрах.заг.варт.'!$F$8*(IF($O$17-B61&gt;=12,$M$17,$M$17*($O$17-B61)/12)),""))</f>
        <v/>
      </c>
      <c r="M61" s="40" t="str">
        <f t="shared" si="3"/>
        <v/>
      </c>
      <c r="N61" s="113"/>
      <c r="O61" s="113"/>
      <c r="P61" s="115"/>
      <c r="Q61" s="43"/>
      <c r="S61" s="44">
        <f ca="1">IF(B61&lt;=$O$17,XIRR($T$27:T61,$C$27:C61),"")</f>
        <v>0.25974895358085637</v>
      </c>
      <c r="T61" s="233">
        <f t="shared" ca="1" si="10"/>
        <v>2889.2503805175029</v>
      </c>
    </row>
    <row r="62" spans="2:20" x14ac:dyDescent="0.35">
      <c r="B62" s="117">
        <f t="shared" si="4"/>
        <v>35</v>
      </c>
      <c r="C62" s="42">
        <f t="shared" ca="1" si="5"/>
        <v>45809</v>
      </c>
      <c r="D62" s="118">
        <f t="shared" ca="1" si="6"/>
        <v>30</v>
      </c>
      <c r="E62" s="239">
        <f t="shared" ca="1" si="7"/>
        <v>2849.6955859969548</v>
      </c>
      <c r="F62" s="119">
        <f t="shared" si="8"/>
        <v>2777.7777777777042</v>
      </c>
      <c r="G62" s="43">
        <f t="shared" si="11"/>
        <v>2777.7777777777778</v>
      </c>
      <c r="H62" s="220">
        <f t="shared" ca="1" si="9"/>
        <v>71.917808219177132</v>
      </c>
      <c r="I62" s="138"/>
      <c r="J62" s="113"/>
      <c r="K62" s="112"/>
      <c r="L62" s="113" t="str">
        <f ca="1">IF(C62="","",IF(MOD(B62,12)=0,'Розрах.заг.варт.'!$F$8*(IF($O$17-B62&gt;=12,$M$17,$M$17*($O$17-B62)/12)),""))</f>
        <v/>
      </c>
      <c r="M62" s="40" t="str">
        <f t="shared" si="3"/>
        <v/>
      </c>
      <c r="N62" s="113"/>
      <c r="O62" s="113"/>
      <c r="P62" s="115"/>
      <c r="Q62" s="43"/>
      <c r="S62" s="44">
        <f ca="1">IF(B62&lt;=$O$17,XIRR($T$27:T62,$C$27:C62),"")</f>
        <v>0.27602785229682925</v>
      </c>
      <c r="T62" s="233">
        <f t="shared" ca="1" si="10"/>
        <v>2849.6955859969548</v>
      </c>
    </row>
    <row r="63" spans="2:20" x14ac:dyDescent="0.35">
      <c r="B63" s="117">
        <f t="shared" si="4"/>
        <v>36</v>
      </c>
      <c r="C63" s="42">
        <f ca="1">IF(B62&lt;$O$17,EDATE(C62,1),"")</f>
        <v>45839</v>
      </c>
      <c r="D63" s="118">
        <f t="shared" ca="1" si="6"/>
        <v>31</v>
      </c>
      <c r="E63" s="239">
        <f t="shared" ca="1" si="7"/>
        <v>2814.9353120243522</v>
      </c>
      <c r="F63" s="119">
        <f t="shared" si="8"/>
        <v>-7.3669070843607187E-11</v>
      </c>
      <c r="G63" s="43">
        <f t="shared" si="11"/>
        <v>2777.7777777777778</v>
      </c>
      <c r="H63" s="220">
        <f t="shared" ca="1" si="9"/>
        <v>37.157534246574357</v>
      </c>
      <c r="I63" s="138"/>
      <c r="J63" s="113"/>
      <c r="K63" s="112"/>
      <c r="L63" s="113">
        <f ca="1">IF(C63="","",IF(MOD(B63,12)=0,'Розрах.заг.варт.'!$F$8*(IF($O$17-B63&gt;=12,$M$17,$M$17*($O$17-B63)/12)),""))</f>
        <v>0</v>
      </c>
      <c r="M63" s="40">
        <f t="shared" si="3"/>
        <v>0</v>
      </c>
      <c r="N63" s="113"/>
      <c r="O63" s="113"/>
      <c r="P63" s="115"/>
      <c r="Q63" s="43"/>
      <c r="S63" s="44">
        <f ca="1">IF(B63&lt;=$O$17,XIRR($T$27:T63,$C$27:C63),"")</f>
        <v>0.29119041562080383</v>
      </c>
      <c r="T63" s="233">
        <f t="shared" ca="1" si="10"/>
        <v>2814.9353120243522</v>
      </c>
    </row>
    <row r="64" spans="2:20" x14ac:dyDescent="0.35">
      <c r="B64" s="117" t="str">
        <f t="shared" si="4"/>
        <v/>
      </c>
      <c r="C64" s="42" t="str">
        <f t="shared" ref="C64:C93" si="12">IF(B63&lt;$O$17,EDATE(C63,1),"")</f>
        <v/>
      </c>
      <c r="D64" s="118" t="str">
        <f t="shared" si="6"/>
        <v/>
      </c>
      <c r="E64" s="239" t="str">
        <f t="shared" si="7"/>
        <v/>
      </c>
      <c r="F64" s="119" t="str">
        <f t="shared" si="8"/>
        <v/>
      </c>
      <c r="G64" s="43" t="str">
        <f t="shared" si="11"/>
        <v/>
      </c>
      <c r="H64" s="220">
        <f t="shared" si="9"/>
        <v>0</v>
      </c>
      <c r="I64" s="138"/>
      <c r="J64" s="113"/>
      <c r="K64" s="113"/>
      <c r="L64" s="113" t="str">
        <f>IF(C64="","",IF(MOD(B64,12)=0,'Розрах.заг.варт.'!$F$8*(IF($O$17-B64&gt;=12,$M$17,$M$17*($O$17-B64)/12)),""))</f>
        <v/>
      </c>
      <c r="M64" s="40" t="str">
        <f t="shared" si="3"/>
        <v/>
      </c>
      <c r="N64" s="113"/>
      <c r="O64" s="113"/>
      <c r="P64" s="115"/>
      <c r="Q64" s="43"/>
      <c r="S64" s="44" t="str">
        <f>IF(B64&lt;=$O$17,XIRR($T$27:T64,$C$27:C64),"")</f>
        <v/>
      </c>
      <c r="T64" s="233" t="e">
        <f t="shared" si="10"/>
        <v>#VALUE!</v>
      </c>
    </row>
    <row r="65" spans="2:24" x14ac:dyDescent="0.35">
      <c r="B65" s="117" t="str">
        <f t="shared" si="4"/>
        <v/>
      </c>
      <c r="C65" s="42" t="str">
        <f t="shared" si="12"/>
        <v/>
      </c>
      <c r="D65" s="118" t="str">
        <f t="shared" si="6"/>
        <v/>
      </c>
      <c r="E65" s="239" t="str">
        <f t="shared" si="7"/>
        <v/>
      </c>
      <c r="F65" s="119" t="str">
        <f t="shared" si="8"/>
        <v/>
      </c>
      <c r="G65" s="43" t="str">
        <f t="shared" si="11"/>
        <v/>
      </c>
      <c r="H65" s="220">
        <f t="shared" si="9"/>
        <v>0</v>
      </c>
      <c r="I65" s="138"/>
      <c r="J65" s="113"/>
      <c r="K65" s="113"/>
      <c r="L65" s="113" t="str">
        <f>IF(C65="","",IF(MOD(B65,12)=0,'Розрах.заг.варт.'!$F$8*(IF($O$17-B65&gt;=12,$M$17,$M$17*($O$17-B65)/12)),""))</f>
        <v/>
      </c>
      <c r="M65" s="40" t="str">
        <f t="shared" si="3"/>
        <v/>
      </c>
      <c r="N65" s="113"/>
      <c r="O65" s="113"/>
      <c r="P65" s="115"/>
      <c r="Q65" s="43"/>
      <c r="S65" s="44" t="str">
        <f>IF(B65&lt;=$O$17,XIRR($T$27:T65,$C$27:C65),"")</f>
        <v/>
      </c>
      <c r="T65" s="233" t="e">
        <f t="shared" si="10"/>
        <v>#VALUE!</v>
      </c>
    </row>
    <row r="66" spans="2:24" x14ac:dyDescent="0.35">
      <c r="B66" s="117" t="str">
        <f t="shared" si="4"/>
        <v/>
      </c>
      <c r="C66" s="42" t="str">
        <f t="shared" si="12"/>
        <v/>
      </c>
      <c r="D66" s="118" t="str">
        <f t="shared" si="6"/>
        <v/>
      </c>
      <c r="E66" s="239" t="str">
        <f t="shared" si="7"/>
        <v/>
      </c>
      <c r="F66" s="119" t="str">
        <f t="shared" si="8"/>
        <v/>
      </c>
      <c r="G66" s="43" t="str">
        <f t="shared" si="11"/>
        <v/>
      </c>
      <c r="H66" s="220">
        <f t="shared" si="9"/>
        <v>0</v>
      </c>
      <c r="I66" s="138"/>
      <c r="J66" s="113"/>
      <c r="K66" s="113"/>
      <c r="L66" s="113" t="str">
        <f>IF(C66="","",IF(MOD(B66,12)=0,'Розрах.заг.варт.'!$F$8*(IF($O$17-B66&gt;=12,$M$17,$M$17*($O$17-B66)/12)),""))</f>
        <v/>
      </c>
      <c r="M66" s="40" t="str">
        <f t="shared" si="3"/>
        <v/>
      </c>
      <c r="N66" s="113"/>
      <c r="O66" s="113"/>
      <c r="P66" s="115"/>
      <c r="Q66" s="43"/>
      <c r="S66" s="44" t="str">
        <f>IF(B66&lt;=$O$17,XIRR($T$27:T66,$C$27:C66),"")</f>
        <v/>
      </c>
      <c r="T66" s="233" t="e">
        <f t="shared" si="10"/>
        <v>#VALUE!</v>
      </c>
    </row>
    <row r="67" spans="2:24" x14ac:dyDescent="0.35">
      <c r="B67" s="117" t="str">
        <f t="shared" si="4"/>
        <v/>
      </c>
      <c r="C67" s="42" t="str">
        <f t="shared" si="12"/>
        <v/>
      </c>
      <c r="D67" s="118" t="str">
        <f t="shared" si="6"/>
        <v/>
      </c>
      <c r="E67" s="239" t="str">
        <f t="shared" si="7"/>
        <v/>
      </c>
      <c r="F67" s="119" t="str">
        <f t="shared" si="8"/>
        <v/>
      </c>
      <c r="G67" s="43" t="str">
        <f t="shared" si="11"/>
        <v/>
      </c>
      <c r="H67" s="220">
        <f t="shared" si="9"/>
        <v>0</v>
      </c>
      <c r="I67" s="138"/>
      <c r="J67" s="113"/>
      <c r="K67" s="113"/>
      <c r="L67" s="113" t="str">
        <f>IF(C67="","",IF(MOD(B67,12)=0,'Розрах.заг.варт.'!$F$8*(IF($O$17-B67&gt;=12,$M$17,$M$17*($O$17-B67)/12)),""))</f>
        <v/>
      </c>
      <c r="M67" s="40" t="str">
        <f t="shared" si="3"/>
        <v/>
      </c>
      <c r="N67" s="113"/>
      <c r="O67" s="113"/>
      <c r="P67" s="115"/>
      <c r="Q67" s="43"/>
      <c r="S67" s="44" t="str">
        <f>IF(B67&lt;=$O$17,XIRR($T$27:T67,$C$27:C67),"")</f>
        <v/>
      </c>
      <c r="T67" s="233" t="e">
        <f t="shared" si="10"/>
        <v>#VALUE!</v>
      </c>
    </row>
    <row r="68" spans="2:24" x14ac:dyDescent="0.35">
      <c r="B68" s="117" t="str">
        <f t="shared" si="4"/>
        <v/>
      </c>
      <c r="C68" s="42" t="str">
        <f t="shared" si="12"/>
        <v/>
      </c>
      <c r="D68" s="118" t="str">
        <f t="shared" si="6"/>
        <v/>
      </c>
      <c r="E68" s="239" t="str">
        <f t="shared" si="7"/>
        <v/>
      </c>
      <c r="F68" s="119" t="str">
        <f t="shared" si="8"/>
        <v/>
      </c>
      <c r="G68" s="43" t="str">
        <f t="shared" si="11"/>
        <v/>
      </c>
      <c r="H68" s="220">
        <f t="shared" si="9"/>
        <v>0</v>
      </c>
      <c r="I68" s="138"/>
      <c r="J68" s="113"/>
      <c r="K68" s="113"/>
      <c r="L68" s="113" t="str">
        <f>IF(C68="","",IF(MOD(B68,12)=0,'Розрах.заг.варт.'!$F$8*(IF($O$17-B68&gt;=12,$M$17,$M$17*($O$17-B68)/12)),""))</f>
        <v/>
      </c>
      <c r="M68" s="40" t="str">
        <f t="shared" si="3"/>
        <v/>
      </c>
      <c r="N68" s="113"/>
      <c r="O68" s="113"/>
      <c r="P68" s="115"/>
      <c r="Q68" s="43"/>
      <c r="S68" s="44" t="str">
        <f>IF(B68&lt;=$O$17,XIRR($T$27:T68,$C$27:C68),"")</f>
        <v/>
      </c>
      <c r="T68" s="233" t="e">
        <f t="shared" si="10"/>
        <v>#VALUE!</v>
      </c>
    </row>
    <row r="69" spans="2:24" x14ac:dyDescent="0.35">
      <c r="B69" s="117" t="str">
        <f t="shared" si="4"/>
        <v/>
      </c>
      <c r="C69" s="42" t="str">
        <f t="shared" si="12"/>
        <v/>
      </c>
      <c r="D69" s="118" t="str">
        <f t="shared" si="6"/>
        <v/>
      </c>
      <c r="E69" s="239" t="str">
        <f t="shared" si="7"/>
        <v/>
      </c>
      <c r="F69" s="119" t="str">
        <f t="shared" si="8"/>
        <v/>
      </c>
      <c r="G69" s="43" t="str">
        <f t="shared" si="11"/>
        <v/>
      </c>
      <c r="H69" s="220">
        <f t="shared" si="9"/>
        <v>0</v>
      </c>
      <c r="I69" s="138"/>
      <c r="J69" s="113"/>
      <c r="K69" s="113"/>
      <c r="L69" s="113" t="str">
        <f>IF(C69="","",IF(MOD(B69,12)=0,'Розрах.заг.варт.'!$F$8*(IF($O$17-B69&gt;=12,$M$17,$M$17*($O$17-B69)/12)),""))</f>
        <v/>
      </c>
      <c r="M69" s="40" t="str">
        <f t="shared" si="3"/>
        <v/>
      </c>
      <c r="N69" s="113"/>
      <c r="O69" s="113"/>
      <c r="P69" s="115"/>
      <c r="Q69" s="43"/>
      <c r="R69" s="135"/>
      <c r="S69" s="136" t="str">
        <f>IF(B69&lt;=$O$17,XIRR($T$27:T69,$C$27:C69),"")</f>
        <v/>
      </c>
      <c r="T69" s="233" t="e">
        <f t="shared" si="10"/>
        <v>#VALUE!</v>
      </c>
      <c r="U69" s="135"/>
      <c r="V69" s="135"/>
      <c r="W69" s="135"/>
      <c r="X69" s="135"/>
    </row>
    <row r="70" spans="2:24" x14ac:dyDescent="0.35">
      <c r="B70" s="117" t="str">
        <f t="shared" si="4"/>
        <v/>
      </c>
      <c r="C70" s="42" t="str">
        <f t="shared" si="12"/>
        <v/>
      </c>
      <c r="D70" s="118" t="str">
        <f t="shared" si="6"/>
        <v/>
      </c>
      <c r="E70" s="239" t="str">
        <f t="shared" si="7"/>
        <v/>
      </c>
      <c r="F70" s="119" t="str">
        <f t="shared" si="8"/>
        <v/>
      </c>
      <c r="G70" s="43" t="str">
        <f t="shared" si="11"/>
        <v/>
      </c>
      <c r="H70" s="220">
        <f t="shared" si="9"/>
        <v>0</v>
      </c>
      <c r="I70" s="138"/>
      <c r="J70" s="113"/>
      <c r="K70" s="113"/>
      <c r="L70" s="113" t="str">
        <f>IF(C70="","",IF(MOD(B70,12)=0,'Розрах.заг.варт.'!$F$8*(IF($O$17-B70&gt;=12,$M$17,$M$17*($O$17-B70)/12)),""))</f>
        <v/>
      </c>
      <c r="M70" s="40" t="str">
        <f t="shared" si="3"/>
        <v/>
      </c>
      <c r="N70" s="113"/>
      <c r="O70" s="113"/>
      <c r="P70" s="115"/>
      <c r="Q70" s="43"/>
      <c r="R70" s="135"/>
      <c r="S70" s="136" t="str">
        <f>IF(B70&lt;=$O$17,XIRR($T$27:T70,$C$27:C70),"")</f>
        <v/>
      </c>
      <c r="T70" s="233" t="e">
        <f t="shared" si="10"/>
        <v>#VALUE!</v>
      </c>
      <c r="U70" s="135"/>
      <c r="V70" s="135"/>
      <c r="W70" s="135"/>
      <c r="X70" s="135"/>
    </row>
    <row r="71" spans="2:24" x14ac:dyDescent="0.35">
      <c r="B71" s="117" t="str">
        <f t="shared" si="4"/>
        <v/>
      </c>
      <c r="C71" s="42" t="str">
        <f t="shared" si="12"/>
        <v/>
      </c>
      <c r="D71" s="118" t="str">
        <f t="shared" si="6"/>
        <v/>
      </c>
      <c r="E71" s="239" t="str">
        <f t="shared" si="7"/>
        <v/>
      </c>
      <c r="F71" s="119" t="str">
        <f t="shared" si="8"/>
        <v/>
      </c>
      <c r="G71" s="43" t="str">
        <f t="shared" si="11"/>
        <v/>
      </c>
      <c r="H71" s="220">
        <f t="shared" si="9"/>
        <v>0</v>
      </c>
      <c r="I71" s="138"/>
      <c r="J71" s="113"/>
      <c r="K71" s="113"/>
      <c r="L71" s="113" t="str">
        <f>IF(C71="","",IF(MOD(B71,12)=0,'Розрах.заг.варт.'!$F$8*(IF($O$17-B71&gt;=12,$M$17,$M$17*($O$17-B71)/12)),""))</f>
        <v/>
      </c>
      <c r="M71" s="40" t="str">
        <f t="shared" si="3"/>
        <v/>
      </c>
      <c r="N71" s="113"/>
      <c r="O71" s="113"/>
      <c r="P71" s="115"/>
      <c r="Q71" s="43"/>
      <c r="R71" s="135"/>
      <c r="S71" s="136" t="str">
        <f>IF(B71&lt;=$O$17,XIRR($T$27:T71,$C$27:C71),"")</f>
        <v/>
      </c>
      <c r="T71" s="233" t="e">
        <f t="shared" si="10"/>
        <v>#VALUE!</v>
      </c>
      <c r="U71" s="135"/>
      <c r="V71" s="135"/>
      <c r="W71" s="135"/>
      <c r="X71" s="135"/>
    </row>
    <row r="72" spans="2:24" x14ac:dyDescent="0.35">
      <c r="B72" s="117" t="str">
        <f t="shared" si="4"/>
        <v/>
      </c>
      <c r="C72" s="42" t="str">
        <f t="shared" si="12"/>
        <v/>
      </c>
      <c r="D72" s="118" t="str">
        <f t="shared" si="6"/>
        <v/>
      </c>
      <c r="E72" s="239" t="str">
        <f t="shared" si="7"/>
        <v/>
      </c>
      <c r="F72" s="119" t="str">
        <f t="shared" si="8"/>
        <v/>
      </c>
      <c r="G72" s="43" t="str">
        <f t="shared" si="11"/>
        <v/>
      </c>
      <c r="H72" s="220">
        <f t="shared" si="9"/>
        <v>0</v>
      </c>
      <c r="I72" s="138"/>
      <c r="J72" s="113"/>
      <c r="K72" s="113"/>
      <c r="L72" s="113" t="str">
        <f>IF(C72="","",IF(MOD(B72,12)=0,'Розрах.заг.варт.'!$F$8*(IF($O$17-B72&gt;=12,$M$17,$M$17*($O$17-B72)/12)),""))</f>
        <v/>
      </c>
      <c r="M72" s="40" t="str">
        <f t="shared" si="3"/>
        <v/>
      </c>
      <c r="N72" s="113"/>
      <c r="O72" s="113"/>
      <c r="P72" s="115"/>
      <c r="Q72" s="43"/>
      <c r="R72" s="135"/>
      <c r="S72" s="136" t="str">
        <f>IF(B72&lt;=$O$17,XIRR($T$27:T72,$C$27:C72),"")</f>
        <v/>
      </c>
      <c r="T72" s="233" t="e">
        <f t="shared" si="10"/>
        <v>#VALUE!</v>
      </c>
      <c r="U72" s="135"/>
      <c r="V72" s="135"/>
      <c r="W72" s="135"/>
      <c r="X72" s="135"/>
    </row>
    <row r="73" spans="2:24" x14ac:dyDescent="0.35">
      <c r="B73" s="117" t="str">
        <f t="shared" si="4"/>
        <v/>
      </c>
      <c r="C73" s="42" t="str">
        <f t="shared" si="12"/>
        <v/>
      </c>
      <c r="D73" s="118" t="str">
        <f t="shared" si="6"/>
        <v/>
      </c>
      <c r="E73" s="239" t="str">
        <f t="shared" si="7"/>
        <v/>
      </c>
      <c r="F73" s="119" t="str">
        <f t="shared" si="8"/>
        <v/>
      </c>
      <c r="G73" s="43" t="str">
        <f t="shared" si="11"/>
        <v/>
      </c>
      <c r="H73" s="220">
        <f t="shared" si="9"/>
        <v>0</v>
      </c>
      <c r="I73" s="138"/>
      <c r="J73" s="113"/>
      <c r="K73" s="113"/>
      <c r="L73" s="113" t="str">
        <f>IF(C73="","",IF(MOD(B73,12)=0,'Розрах.заг.варт.'!$F$8*(IF($O$17-B73&gt;=12,$M$17,$M$17*($O$17-B73)/12)),""))</f>
        <v/>
      </c>
      <c r="M73" s="40" t="str">
        <f t="shared" si="3"/>
        <v/>
      </c>
      <c r="N73" s="113"/>
      <c r="O73" s="113"/>
      <c r="P73" s="115"/>
      <c r="Q73" s="43"/>
      <c r="R73" s="135"/>
      <c r="S73" s="136" t="str">
        <f>IF(B73&lt;=$O$17,XIRR($T$27:T73,$C$27:C73),"")</f>
        <v/>
      </c>
      <c r="T73" s="233" t="e">
        <f t="shared" si="10"/>
        <v>#VALUE!</v>
      </c>
      <c r="U73" s="135"/>
      <c r="V73" s="135"/>
      <c r="W73" s="135"/>
      <c r="X73" s="135"/>
    </row>
    <row r="74" spans="2:24" x14ac:dyDescent="0.35">
      <c r="B74" s="117" t="str">
        <f t="shared" si="4"/>
        <v/>
      </c>
      <c r="C74" s="42" t="str">
        <f t="shared" si="12"/>
        <v/>
      </c>
      <c r="D74" s="118" t="str">
        <f t="shared" si="6"/>
        <v/>
      </c>
      <c r="E74" s="239" t="str">
        <f t="shared" si="7"/>
        <v/>
      </c>
      <c r="F74" s="119" t="str">
        <f t="shared" si="8"/>
        <v/>
      </c>
      <c r="G74" s="43" t="str">
        <f t="shared" si="11"/>
        <v/>
      </c>
      <c r="H74" s="220">
        <f t="shared" si="9"/>
        <v>0</v>
      </c>
      <c r="I74" s="138"/>
      <c r="J74" s="113"/>
      <c r="K74" s="113"/>
      <c r="L74" s="113" t="str">
        <f>IF(C74="","",IF(MOD(B74,12)=0,'Розрах.заг.варт.'!$F$8*(IF($O$17-B74&gt;=12,$M$17,$M$17*($O$17-B74)/12)),""))</f>
        <v/>
      </c>
      <c r="M74" s="40" t="str">
        <f t="shared" si="3"/>
        <v/>
      </c>
      <c r="N74" s="113"/>
      <c r="O74" s="113"/>
      <c r="P74" s="115"/>
      <c r="Q74" s="43"/>
      <c r="R74" s="135"/>
      <c r="S74" s="136" t="str">
        <f>IF(B74&lt;=$O$17,XIRR($T$27:T74,$C$27:C74),"")</f>
        <v/>
      </c>
      <c r="T74" s="233" t="e">
        <f t="shared" si="10"/>
        <v>#VALUE!</v>
      </c>
      <c r="U74" s="135"/>
      <c r="V74" s="135"/>
      <c r="W74" s="135"/>
      <c r="X74" s="135"/>
    </row>
    <row r="75" spans="2:24" x14ac:dyDescent="0.35">
      <c r="B75" s="117" t="str">
        <f t="shared" si="4"/>
        <v/>
      </c>
      <c r="C75" s="42" t="str">
        <f t="shared" si="12"/>
        <v/>
      </c>
      <c r="D75" s="118" t="str">
        <f t="shared" si="6"/>
        <v/>
      </c>
      <c r="E75" s="239" t="str">
        <f t="shared" si="7"/>
        <v/>
      </c>
      <c r="F75" s="119" t="str">
        <f t="shared" si="8"/>
        <v/>
      </c>
      <c r="G75" s="43" t="str">
        <f t="shared" si="11"/>
        <v/>
      </c>
      <c r="H75" s="220">
        <f t="shared" si="9"/>
        <v>0</v>
      </c>
      <c r="I75" s="138"/>
      <c r="J75" s="113"/>
      <c r="K75" s="113"/>
      <c r="L75" s="113" t="str">
        <f>IF(C75="","",IF(MOD(B75,12)=0,'Розрах.заг.варт.'!$F$8*(IF($O$17-B75&gt;=12,$M$17,$M$17*($O$17-B75)/12)),""))</f>
        <v/>
      </c>
      <c r="M75" s="40" t="str">
        <f t="shared" si="3"/>
        <v/>
      </c>
      <c r="N75" s="113"/>
      <c r="O75" s="113"/>
      <c r="P75" s="115"/>
      <c r="Q75" s="43"/>
      <c r="R75" s="135"/>
      <c r="S75" s="136" t="str">
        <f>IF(B75&lt;=$O$17,XIRR($T$27:T75,$C$27:C75),"")</f>
        <v/>
      </c>
      <c r="T75" s="233" t="e">
        <f t="shared" si="10"/>
        <v>#VALUE!</v>
      </c>
      <c r="U75" s="135"/>
      <c r="V75" s="135"/>
      <c r="W75" s="135"/>
      <c r="X75" s="135"/>
    </row>
    <row r="76" spans="2:24" x14ac:dyDescent="0.35">
      <c r="B76" s="117" t="str">
        <f t="shared" si="4"/>
        <v/>
      </c>
      <c r="C76" s="42" t="str">
        <f t="shared" si="12"/>
        <v/>
      </c>
      <c r="D76" s="118" t="str">
        <f t="shared" si="6"/>
        <v/>
      </c>
      <c r="E76" s="239" t="str">
        <f t="shared" si="7"/>
        <v/>
      </c>
      <c r="F76" s="119" t="str">
        <f t="shared" si="8"/>
        <v/>
      </c>
      <c r="G76" s="43" t="str">
        <f t="shared" si="11"/>
        <v/>
      </c>
      <c r="H76" s="220">
        <f t="shared" si="9"/>
        <v>0</v>
      </c>
      <c r="I76" s="138"/>
      <c r="J76" s="113"/>
      <c r="K76" s="113"/>
      <c r="L76" s="113" t="str">
        <f>IF(C76="","",IF(MOD(B76,12)=0,'Розрах.заг.варт.'!$F$8*(IF($O$17-B76&gt;=12,$M$17,$M$17*($O$17-B76)/12)),""))</f>
        <v/>
      </c>
      <c r="M76" s="40" t="str">
        <f t="shared" si="3"/>
        <v/>
      </c>
      <c r="N76" s="113"/>
      <c r="O76" s="113"/>
      <c r="P76" s="115"/>
      <c r="Q76" s="43"/>
      <c r="R76" s="135"/>
      <c r="S76" s="136" t="str">
        <f>IF(B76&lt;=$O$17,XIRR($T$27:T76,$C$27:C76),"")</f>
        <v/>
      </c>
      <c r="T76" s="233" t="e">
        <f t="shared" si="10"/>
        <v>#VALUE!</v>
      </c>
      <c r="U76" s="135"/>
      <c r="V76" s="135"/>
      <c r="W76" s="135"/>
      <c r="X76" s="135"/>
    </row>
    <row r="77" spans="2:24" x14ac:dyDescent="0.35">
      <c r="B77" s="117" t="str">
        <f t="shared" si="4"/>
        <v/>
      </c>
      <c r="C77" s="42" t="str">
        <f t="shared" si="12"/>
        <v/>
      </c>
      <c r="D77" s="118" t="str">
        <f t="shared" si="6"/>
        <v/>
      </c>
      <c r="E77" s="239" t="str">
        <f t="shared" si="7"/>
        <v/>
      </c>
      <c r="F77" s="119" t="str">
        <f t="shared" si="8"/>
        <v/>
      </c>
      <c r="G77" s="43" t="str">
        <f t="shared" si="11"/>
        <v/>
      </c>
      <c r="H77" s="220">
        <f t="shared" si="9"/>
        <v>0</v>
      </c>
      <c r="I77" s="138"/>
      <c r="J77" s="113"/>
      <c r="K77" s="113"/>
      <c r="L77" s="113" t="str">
        <f>IF(C77="","",IF(MOD(B77,12)=0,'Розрах.заг.варт.'!$F$8*(IF($O$17-B77&gt;=12,$M$17,$M$17*($O$17-B77)/12)),""))</f>
        <v/>
      </c>
      <c r="M77" s="40" t="str">
        <f t="shared" si="3"/>
        <v/>
      </c>
      <c r="N77" s="113"/>
      <c r="O77" s="113"/>
      <c r="P77" s="115"/>
      <c r="Q77" s="43"/>
      <c r="S77" s="44" t="str">
        <f>IF(B77&lt;=$O$17,XIRR($T$27:T77,$C$27:C77),"")</f>
        <v/>
      </c>
      <c r="T77" s="233" t="e">
        <f t="shared" si="10"/>
        <v>#VALUE!</v>
      </c>
    </row>
    <row r="78" spans="2:24" x14ac:dyDescent="0.35">
      <c r="B78" s="117" t="str">
        <f t="shared" si="4"/>
        <v/>
      </c>
      <c r="C78" s="42" t="str">
        <f t="shared" si="12"/>
        <v/>
      </c>
      <c r="D78" s="118" t="str">
        <f t="shared" si="6"/>
        <v/>
      </c>
      <c r="E78" s="239" t="str">
        <f t="shared" si="7"/>
        <v/>
      </c>
      <c r="F78" s="119" t="str">
        <f t="shared" si="8"/>
        <v/>
      </c>
      <c r="G78" s="43" t="str">
        <f t="shared" si="11"/>
        <v/>
      </c>
      <c r="H78" s="220">
        <f t="shared" si="9"/>
        <v>0</v>
      </c>
      <c r="I78" s="138"/>
      <c r="J78" s="113"/>
      <c r="K78" s="113"/>
      <c r="L78" s="113" t="str">
        <f>IF(C78="","",IF(MOD(B78,12)=0,'Розрах.заг.варт.'!$F$8*(IF($O$17-B78&gt;=12,$M$17,$M$17*($O$17-B78)/12)),""))</f>
        <v/>
      </c>
      <c r="M78" s="40" t="str">
        <f t="shared" si="3"/>
        <v/>
      </c>
      <c r="N78" s="113"/>
      <c r="O78" s="113"/>
      <c r="P78" s="115"/>
      <c r="Q78" s="43"/>
      <c r="S78" s="44" t="str">
        <f>IF(B78&lt;=$O$17,XIRR($T$27:T78,$C$27:C78),"")</f>
        <v/>
      </c>
      <c r="T78" s="233" t="e">
        <f t="shared" si="10"/>
        <v>#VALUE!</v>
      </c>
    </row>
    <row r="79" spans="2:24" x14ac:dyDescent="0.35">
      <c r="B79" s="117" t="str">
        <f t="shared" si="4"/>
        <v/>
      </c>
      <c r="C79" s="42" t="str">
        <f t="shared" si="12"/>
        <v/>
      </c>
      <c r="D79" s="118" t="str">
        <f t="shared" si="6"/>
        <v/>
      </c>
      <c r="E79" s="239" t="str">
        <f t="shared" si="7"/>
        <v/>
      </c>
      <c r="F79" s="119" t="str">
        <f t="shared" si="8"/>
        <v/>
      </c>
      <c r="G79" s="43" t="str">
        <f t="shared" si="11"/>
        <v/>
      </c>
      <c r="H79" s="220">
        <f t="shared" si="9"/>
        <v>0</v>
      </c>
      <c r="I79" s="138"/>
      <c r="J79" s="113"/>
      <c r="K79" s="113"/>
      <c r="L79" s="113" t="str">
        <f>IF(C79="","",IF(MOD(B79,12)=0,'Розрах.заг.варт.'!$F$8*(IF($O$17-B79&gt;=12,$M$17,$M$17*($O$17-B79)/12)),""))</f>
        <v/>
      </c>
      <c r="M79" s="40" t="str">
        <f t="shared" si="3"/>
        <v/>
      </c>
      <c r="N79" s="113"/>
      <c r="O79" s="113"/>
      <c r="P79" s="115"/>
      <c r="Q79" s="43"/>
      <c r="S79" s="44" t="str">
        <f>IF(B79&lt;=$O$17,XIRR($T$27:T79,$C$27:C79),"")</f>
        <v/>
      </c>
      <c r="T79" s="233" t="e">
        <f t="shared" si="10"/>
        <v>#VALUE!</v>
      </c>
    </row>
    <row r="80" spans="2:24" x14ac:dyDescent="0.35">
      <c r="B80" s="117" t="str">
        <f t="shared" si="4"/>
        <v/>
      </c>
      <c r="C80" s="42" t="str">
        <f t="shared" si="12"/>
        <v/>
      </c>
      <c r="D80" s="118" t="str">
        <f t="shared" si="6"/>
        <v/>
      </c>
      <c r="E80" s="239" t="str">
        <f t="shared" si="7"/>
        <v/>
      </c>
      <c r="F80" s="119" t="str">
        <f t="shared" si="8"/>
        <v/>
      </c>
      <c r="G80" s="43" t="str">
        <f t="shared" si="11"/>
        <v/>
      </c>
      <c r="H80" s="220">
        <f t="shared" si="9"/>
        <v>0</v>
      </c>
      <c r="I80" s="138"/>
      <c r="J80" s="113"/>
      <c r="K80" s="113"/>
      <c r="L80" s="113" t="str">
        <f>IF(C80="","",IF(MOD(B80,12)=0,'Розрах.заг.варт.'!$F$8*(IF($O$17-B80&gt;=12,$M$17,$M$17*($O$17-B80)/12)),""))</f>
        <v/>
      </c>
      <c r="M80" s="40" t="str">
        <f t="shared" si="3"/>
        <v/>
      </c>
      <c r="N80" s="113"/>
      <c r="O80" s="113"/>
      <c r="P80" s="115"/>
      <c r="Q80" s="43"/>
      <c r="S80" s="44" t="str">
        <f>IF(B80&lt;=$O$17,XIRR($T$27:T80,$C$27:C80),"")</f>
        <v/>
      </c>
      <c r="T80" s="233" t="e">
        <f t="shared" si="10"/>
        <v>#VALUE!</v>
      </c>
    </row>
    <row r="81" spans="2:20" x14ac:dyDescent="0.35">
      <c r="B81" s="117" t="str">
        <f t="shared" si="4"/>
        <v/>
      </c>
      <c r="C81" s="42" t="str">
        <f t="shared" si="12"/>
        <v/>
      </c>
      <c r="D81" s="118" t="str">
        <f t="shared" si="6"/>
        <v/>
      </c>
      <c r="E81" s="239" t="str">
        <f t="shared" si="7"/>
        <v/>
      </c>
      <c r="F81" s="119" t="str">
        <f t="shared" si="8"/>
        <v/>
      </c>
      <c r="G81" s="43" t="str">
        <f t="shared" si="11"/>
        <v/>
      </c>
      <c r="H81" s="220">
        <f t="shared" si="9"/>
        <v>0</v>
      </c>
      <c r="I81" s="138"/>
      <c r="J81" s="113"/>
      <c r="K81" s="113"/>
      <c r="L81" s="113" t="str">
        <f>IF(C81="","",IF(MOD(B81,12)=0,'Розрах.заг.варт.'!$F$8*(IF($O$17-B81&gt;=12,$M$17,$M$17*($O$17-B81)/12)),""))</f>
        <v/>
      </c>
      <c r="M81" s="40" t="str">
        <f t="shared" si="3"/>
        <v/>
      </c>
      <c r="N81" s="113"/>
      <c r="O81" s="113"/>
      <c r="P81" s="115"/>
      <c r="Q81" s="43"/>
      <c r="S81" s="44" t="str">
        <f>IF(B81&lt;=$O$17,XIRR($T$27:T81,$C$27:C81),"")</f>
        <v/>
      </c>
      <c r="T81" s="233" t="e">
        <f t="shared" si="10"/>
        <v>#VALUE!</v>
      </c>
    </row>
    <row r="82" spans="2:20" x14ac:dyDescent="0.35">
      <c r="B82" s="117" t="str">
        <f t="shared" si="4"/>
        <v/>
      </c>
      <c r="C82" s="42" t="str">
        <f t="shared" si="12"/>
        <v/>
      </c>
      <c r="D82" s="118" t="str">
        <f t="shared" si="6"/>
        <v/>
      </c>
      <c r="E82" s="239" t="str">
        <f t="shared" si="7"/>
        <v/>
      </c>
      <c r="F82" s="119" t="str">
        <f t="shared" si="8"/>
        <v/>
      </c>
      <c r="G82" s="43" t="str">
        <f t="shared" si="11"/>
        <v/>
      </c>
      <c r="H82" s="220">
        <f t="shared" si="9"/>
        <v>0</v>
      </c>
      <c r="I82" s="138"/>
      <c r="J82" s="113"/>
      <c r="K82" s="113"/>
      <c r="L82" s="113" t="str">
        <f>IF(C82="","",IF(MOD(B82,12)=0,'Розрах.заг.варт.'!$F$8*(IF($O$17-B82&gt;=12,$M$17,$M$17*($O$17-B82)/12)),""))</f>
        <v/>
      </c>
      <c r="M82" s="40" t="str">
        <f t="shared" si="3"/>
        <v/>
      </c>
      <c r="N82" s="113"/>
      <c r="O82" s="113"/>
      <c r="P82" s="115"/>
      <c r="Q82" s="43"/>
      <c r="S82" s="44" t="str">
        <f>IF(B82&lt;=$O$17,XIRR($T$27:T82,$C$27:C82),"")</f>
        <v/>
      </c>
      <c r="T82" s="233" t="e">
        <f t="shared" si="10"/>
        <v>#VALUE!</v>
      </c>
    </row>
    <row r="83" spans="2:20" x14ac:dyDescent="0.35">
      <c r="B83" s="117" t="str">
        <f t="shared" si="4"/>
        <v/>
      </c>
      <c r="C83" s="42" t="str">
        <f t="shared" si="12"/>
        <v/>
      </c>
      <c r="D83" s="118" t="str">
        <f t="shared" si="6"/>
        <v/>
      </c>
      <c r="E83" s="239" t="str">
        <f t="shared" si="7"/>
        <v/>
      </c>
      <c r="F83" s="119" t="str">
        <f t="shared" si="8"/>
        <v/>
      </c>
      <c r="G83" s="43" t="str">
        <f t="shared" si="11"/>
        <v/>
      </c>
      <c r="H83" s="220">
        <f t="shared" si="9"/>
        <v>0</v>
      </c>
      <c r="I83" s="138"/>
      <c r="J83" s="113"/>
      <c r="K83" s="113"/>
      <c r="L83" s="113" t="str">
        <f>IF(C83="","",IF(MOD(B83,12)=0,'Розрах.заг.варт.'!$F$8*(IF($O$17-B83&gt;=12,$M$17,$M$17*($O$17-B83)/12)),""))</f>
        <v/>
      </c>
      <c r="M83" s="40" t="str">
        <f t="shared" si="3"/>
        <v/>
      </c>
      <c r="N83" s="113"/>
      <c r="O83" s="113"/>
      <c r="P83" s="115"/>
      <c r="Q83" s="43"/>
      <c r="S83" s="44" t="str">
        <f>IF(B83&lt;=$O$17,XIRR($T$27:T83,$C$27:C83),"")</f>
        <v/>
      </c>
      <c r="T83" s="233" t="e">
        <f t="shared" si="10"/>
        <v>#VALUE!</v>
      </c>
    </row>
    <row r="84" spans="2:20" x14ac:dyDescent="0.35">
      <c r="B84" s="117" t="str">
        <f t="shared" si="4"/>
        <v/>
      </c>
      <c r="C84" s="42" t="str">
        <f t="shared" si="12"/>
        <v/>
      </c>
      <c r="D84" s="118" t="str">
        <f t="shared" si="6"/>
        <v/>
      </c>
      <c r="E84" s="239" t="str">
        <f t="shared" si="7"/>
        <v/>
      </c>
      <c r="F84" s="119" t="str">
        <f t="shared" si="8"/>
        <v/>
      </c>
      <c r="G84" s="43" t="str">
        <f t="shared" si="11"/>
        <v/>
      </c>
      <c r="H84" s="220">
        <f t="shared" si="9"/>
        <v>0</v>
      </c>
      <c r="I84" s="138"/>
      <c r="J84" s="113"/>
      <c r="K84" s="113"/>
      <c r="L84" s="113" t="str">
        <f>IF(C84="","",IF(MOD(B84,12)=0,'Розрах.заг.варт.'!$F$8*(IF($O$17-B84&gt;=12,$M$17,$M$17*($O$17-B84)/12)),""))</f>
        <v/>
      </c>
      <c r="M84" s="40" t="str">
        <f t="shared" si="3"/>
        <v/>
      </c>
      <c r="N84" s="113"/>
      <c r="O84" s="113"/>
      <c r="P84" s="115"/>
      <c r="Q84" s="43"/>
      <c r="S84" s="44" t="str">
        <f>IF(B84&lt;=$O$17,XIRR($T$27:T84,$C$27:C84),"")</f>
        <v/>
      </c>
      <c r="T84" s="233" t="e">
        <f t="shared" si="10"/>
        <v>#VALUE!</v>
      </c>
    </row>
    <row r="85" spans="2:20" x14ac:dyDescent="0.35">
      <c r="B85" s="117" t="str">
        <f t="shared" si="4"/>
        <v/>
      </c>
      <c r="C85" s="42" t="str">
        <f t="shared" si="12"/>
        <v/>
      </c>
      <c r="D85" s="118" t="str">
        <f t="shared" si="6"/>
        <v/>
      </c>
      <c r="E85" s="239" t="str">
        <f t="shared" si="7"/>
        <v/>
      </c>
      <c r="F85" s="119" t="str">
        <f t="shared" si="8"/>
        <v/>
      </c>
      <c r="G85" s="43" t="str">
        <f t="shared" si="11"/>
        <v/>
      </c>
      <c r="H85" s="220">
        <f t="shared" si="9"/>
        <v>0</v>
      </c>
      <c r="I85" s="138"/>
      <c r="J85" s="113"/>
      <c r="K85" s="113"/>
      <c r="L85" s="113" t="str">
        <f>IF(C85="","",IF(MOD(B85,12)=0,'Розрах.заг.варт.'!$F$8*(IF($O$17-B85&gt;=12,$M$17,$M$17*($O$17-B85)/12)),""))</f>
        <v/>
      </c>
      <c r="M85" s="40" t="str">
        <f t="shared" si="3"/>
        <v/>
      </c>
      <c r="N85" s="113"/>
      <c r="O85" s="113"/>
      <c r="P85" s="115"/>
      <c r="Q85" s="43"/>
      <c r="S85" s="44" t="str">
        <f>IF(B85&lt;=$O$17,XIRR($T$27:T85,$C$27:C85),"")</f>
        <v/>
      </c>
      <c r="T85" s="233" t="e">
        <f t="shared" si="10"/>
        <v>#VALUE!</v>
      </c>
    </row>
    <row r="86" spans="2:20" x14ac:dyDescent="0.35">
      <c r="B86" s="117" t="str">
        <f t="shared" si="4"/>
        <v/>
      </c>
      <c r="C86" s="42" t="str">
        <f t="shared" si="12"/>
        <v/>
      </c>
      <c r="D86" s="118" t="str">
        <f t="shared" si="6"/>
        <v/>
      </c>
      <c r="E86" s="239" t="str">
        <f t="shared" si="7"/>
        <v/>
      </c>
      <c r="F86" s="119" t="str">
        <f t="shared" si="8"/>
        <v/>
      </c>
      <c r="G86" s="43" t="str">
        <f t="shared" si="11"/>
        <v/>
      </c>
      <c r="H86" s="220">
        <f t="shared" si="9"/>
        <v>0</v>
      </c>
      <c r="I86" s="138"/>
      <c r="J86" s="113"/>
      <c r="K86" s="113"/>
      <c r="L86" s="113" t="str">
        <f>IF(C86="","",IF(MOD(B86,12)=0,'Розрах.заг.варт.'!$F$8*(IF($O$17-B86&gt;=12,$M$17,$M$17*($O$17-B86)/12)),""))</f>
        <v/>
      </c>
      <c r="M86" s="40" t="str">
        <f t="shared" si="3"/>
        <v/>
      </c>
      <c r="N86" s="113"/>
      <c r="O86" s="113"/>
      <c r="P86" s="115"/>
      <c r="Q86" s="43"/>
      <c r="S86" s="44" t="str">
        <f>IF(B86&lt;=$O$17,XIRR($T$27:T86,$C$27:C86),"")</f>
        <v/>
      </c>
      <c r="T86" s="233" t="e">
        <f t="shared" si="10"/>
        <v>#VALUE!</v>
      </c>
    </row>
    <row r="87" spans="2:20" x14ac:dyDescent="0.35">
      <c r="B87" s="117" t="str">
        <f t="shared" si="4"/>
        <v/>
      </c>
      <c r="C87" s="42" t="str">
        <f t="shared" si="12"/>
        <v/>
      </c>
      <c r="D87" s="118" t="str">
        <f t="shared" si="6"/>
        <v/>
      </c>
      <c r="E87" s="239" t="str">
        <f t="shared" si="7"/>
        <v/>
      </c>
      <c r="F87" s="119" t="str">
        <f t="shared" si="8"/>
        <v/>
      </c>
      <c r="G87" s="43" t="str">
        <f t="shared" si="11"/>
        <v/>
      </c>
      <c r="H87" s="220">
        <f t="shared" si="9"/>
        <v>0</v>
      </c>
      <c r="I87" s="138"/>
      <c r="J87" s="113"/>
      <c r="K87" s="113"/>
      <c r="L87" s="113" t="str">
        <f>IF(C87="","",IF(MOD(B87,12)=0,'Розрах.заг.варт.'!$F$8*(IF($O$17-B87&gt;=12,$M$17,$M$17*($O$17-B87)/12)),""))</f>
        <v/>
      </c>
      <c r="M87" s="40" t="str">
        <f t="shared" si="3"/>
        <v/>
      </c>
      <c r="N87" s="113"/>
      <c r="O87" s="113"/>
      <c r="P87" s="115"/>
      <c r="Q87" s="43"/>
      <c r="S87" s="44" t="str">
        <f>IF(B87&lt;=$O$17,XIRR($T$27:T87,$C$27:C87),"")</f>
        <v/>
      </c>
      <c r="T87" s="233" t="e">
        <f t="shared" si="10"/>
        <v>#VALUE!</v>
      </c>
    </row>
    <row r="88" spans="2:20" x14ac:dyDescent="0.35">
      <c r="B88" s="117" t="str">
        <f t="shared" si="4"/>
        <v/>
      </c>
      <c r="C88" s="42" t="str">
        <f t="shared" si="12"/>
        <v/>
      </c>
      <c r="D88" s="118" t="str">
        <f t="shared" si="6"/>
        <v/>
      </c>
      <c r="E88" s="239" t="str">
        <f t="shared" si="7"/>
        <v/>
      </c>
      <c r="F88" s="119" t="str">
        <f t="shared" si="8"/>
        <v/>
      </c>
      <c r="G88" s="43" t="str">
        <f t="shared" si="11"/>
        <v/>
      </c>
      <c r="H88" s="220">
        <f t="shared" si="9"/>
        <v>0</v>
      </c>
      <c r="I88" s="138"/>
      <c r="J88" s="113"/>
      <c r="K88" s="113"/>
      <c r="L88" s="113" t="str">
        <f>IF(C88="","",IF(MOD(B88,12)=0,'Розрах.заг.варт.'!$F$8*(IF($O$17-B88&gt;=12,$M$17,$M$17*($O$17-B88)/12)),""))</f>
        <v/>
      </c>
      <c r="M88" s="40" t="str">
        <f t="shared" si="3"/>
        <v/>
      </c>
      <c r="N88" s="113"/>
      <c r="O88" s="113"/>
      <c r="P88" s="115"/>
      <c r="Q88" s="43"/>
      <c r="S88" s="44" t="str">
        <f>IF(B88&lt;=$O$17,XIRR($T$27:T88,$C$27:C88),"")</f>
        <v/>
      </c>
      <c r="T88" s="233" t="e">
        <f t="shared" si="10"/>
        <v>#VALUE!</v>
      </c>
    </row>
    <row r="89" spans="2:20" x14ac:dyDescent="0.35">
      <c r="B89" s="117" t="str">
        <f t="shared" si="4"/>
        <v/>
      </c>
      <c r="C89" s="42" t="str">
        <f t="shared" si="12"/>
        <v/>
      </c>
      <c r="D89" s="118" t="str">
        <f t="shared" si="6"/>
        <v/>
      </c>
      <c r="E89" s="239" t="str">
        <f t="shared" si="7"/>
        <v/>
      </c>
      <c r="F89" s="119" t="str">
        <f t="shared" si="8"/>
        <v/>
      </c>
      <c r="G89" s="43" t="str">
        <f t="shared" si="11"/>
        <v/>
      </c>
      <c r="H89" s="220">
        <f t="shared" si="9"/>
        <v>0</v>
      </c>
      <c r="I89" s="138"/>
      <c r="J89" s="113"/>
      <c r="K89" s="113"/>
      <c r="L89" s="113" t="str">
        <f>IF(C89="","",IF(MOD(B89,12)=0,'Розрах.заг.варт.'!$F$8*(IF($O$17-B89&gt;=12,$M$17,$M$17*($O$17-B89)/12)),""))</f>
        <v/>
      </c>
      <c r="M89" s="40" t="str">
        <f t="shared" si="3"/>
        <v/>
      </c>
      <c r="N89" s="113"/>
      <c r="O89" s="113"/>
      <c r="P89" s="115"/>
      <c r="Q89" s="43"/>
      <c r="S89" s="44" t="str">
        <f>IF(B89&lt;=$O$17,XIRR($T$27:T89,$C$27:C89),"")</f>
        <v/>
      </c>
      <c r="T89" s="233" t="e">
        <f t="shared" si="10"/>
        <v>#VALUE!</v>
      </c>
    </row>
    <row r="90" spans="2:20" x14ac:dyDescent="0.35">
      <c r="B90" s="117" t="str">
        <f t="shared" si="4"/>
        <v/>
      </c>
      <c r="C90" s="42" t="str">
        <f t="shared" si="12"/>
        <v/>
      </c>
      <c r="D90" s="118" t="str">
        <f t="shared" si="6"/>
        <v/>
      </c>
      <c r="E90" s="239" t="str">
        <f t="shared" si="7"/>
        <v/>
      </c>
      <c r="F90" s="119" t="str">
        <f t="shared" si="8"/>
        <v/>
      </c>
      <c r="G90" s="43" t="str">
        <f t="shared" si="11"/>
        <v/>
      </c>
      <c r="H90" s="220">
        <f t="shared" si="9"/>
        <v>0</v>
      </c>
      <c r="I90" s="138"/>
      <c r="J90" s="113"/>
      <c r="K90" s="113"/>
      <c r="L90" s="113" t="str">
        <f>IF(C90="","",IF(MOD(B90,12)=0,'Розрах.заг.варт.'!$F$8*(IF($O$17-B90&gt;=12,$M$17,$M$17*($O$17-B90)/12)),""))</f>
        <v/>
      </c>
      <c r="M90" s="40" t="str">
        <f t="shared" si="3"/>
        <v/>
      </c>
      <c r="N90" s="113"/>
      <c r="O90" s="113"/>
      <c r="P90" s="115"/>
      <c r="Q90" s="43"/>
      <c r="S90" s="44" t="str">
        <f>IF(B90&lt;=$O$17,XIRR($T$27:T90,$C$27:C90),"")</f>
        <v/>
      </c>
      <c r="T90" s="233" t="e">
        <f t="shared" si="10"/>
        <v>#VALUE!</v>
      </c>
    </row>
    <row r="91" spans="2:20" x14ac:dyDescent="0.35">
      <c r="B91" s="117" t="str">
        <f t="shared" si="4"/>
        <v/>
      </c>
      <c r="C91" s="42" t="str">
        <f t="shared" si="12"/>
        <v/>
      </c>
      <c r="D91" s="118" t="str">
        <f t="shared" si="6"/>
        <v/>
      </c>
      <c r="E91" s="239" t="str">
        <f t="shared" si="7"/>
        <v/>
      </c>
      <c r="F91" s="119" t="str">
        <f t="shared" si="8"/>
        <v/>
      </c>
      <c r="G91" s="43" t="str">
        <f t="shared" si="11"/>
        <v/>
      </c>
      <c r="H91" s="220">
        <f t="shared" si="9"/>
        <v>0</v>
      </c>
      <c r="I91" s="138"/>
      <c r="J91" s="113"/>
      <c r="K91" s="113"/>
      <c r="L91" s="113" t="str">
        <f>IF(C91="","",IF(MOD(B91,12)=0,'Розрах.заг.варт.'!$F$8*(IF($O$17-B91&gt;=12,$M$17,$M$17*($O$17-B91)/12)),""))</f>
        <v/>
      </c>
      <c r="M91" s="40" t="str">
        <f t="shared" si="3"/>
        <v/>
      </c>
      <c r="N91" s="113"/>
      <c r="O91" s="113"/>
      <c r="P91" s="115"/>
      <c r="Q91" s="43"/>
      <c r="S91" s="44" t="str">
        <f>IF(B91&lt;=$O$17,XIRR($T$27:T91,$C$27:C91),"")</f>
        <v/>
      </c>
      <c r="T91" s="233" t="e">
        <f t="shared" si="10"/>
        <v>#VALUE!</v>
      </c>
    </row>
    <row r="92" spans="2:20" x14ac:dyDescent="0.35">
      <c r="B92" s="117" t="str">
        <f t="shared" si="4"/>
        <v/>
      </c>
      <c r="C92" s="42" t="str">
        <f t="shared" si="12"/>
        <v/>
      </c>
      <c r="D92" s="118" t="str">
        <f t="shared" si="6"/>
        <v/>
      </c>
      <c r="E92" s="239" t="str">
        <f t="shared" si="7"/>
        <v/>
      </c>
      <c r="F92" s="119" t="str">
        <f t="shared" si="8"/>
        <v/>
      </c>
      <c r="G92" s="43" t="str">
        <f t="shared" si="11"/>
        <v/>
      </c>
      <c r="H92" s="220">
        <f t="shared" si="9"/>
        <v>0</v>
      </c>
      <c r="I92" s="138"/>
      <c r="J92" s="113"/>
      <c r="K92" s="113"/>
      <c r="L92" s="113" t="str">
        <f>IF(C92="","",IF(MOD(B92,12)=0,'Розрах.заг.варт.'!$F$8*(IF($O$17-B92&gt;=12,$M$17,$M$17*($O$17-B92)/12)),""))</f>
        <v/>
      </c>
      <c r="M92" s="40" t="str">
        <f t="shared" ref="M92:M155" si="13">IF(B92="","",IF(MOD(B92,12)=0,(F92+SUM(H93:H104))*(IF(($O$17-B92)&gt;=12,1,($O$17-B92)/12)*$N$17),""))</f>
        <v/>
      </c>
      <c r="N92" s="113"/>
      <c r="O92" s="113"/>
      <c r="P92" s="115"/>
      <c r="Q92" s="43"/>
      <c r="S92" s="44" t="str">
        <f>IF(B92&lt;=$O$17,XIRR($T$27:T92,$C$27:C92),"")</f>
        <v/>
      </c>
      <c r="T92" s="233" t="e">
        <f t="shared" si="10"/>
        <v>#VALUE!</v>
      </c>
    </row>
    <row r="93" spans="2:20" x14ac:dyDescent="0.35">
      <c r="B93" s="117" t="str">
        <f t="shared" ref="B93:B156" si="14">IF(B92&lt;$O$17,B92+1,"")</f>
        <v/>
      </c>
      <c r="C93" s="42" t="str">
        <f t="shared" si="12"/>
        <v/>
      </c>
      <c r="D93" s="118" t="str">
        <f t="shared" ref="D93:D156" si="15">IF(B92&lt;$O$17,DAY(EOMONTH(C93,0)),"")</f>
        <v/>
      </c>
      <c r="E93" s="239" t="str">
        <f t="shared" ref="E93:E156" si="16">IF(B92&lt;$O$17,G93+H93,"")</f>
        <v/>
      </c>
      <c r="F93" s="119" t="str">
        <f t="shared" ref="F93:F156" si="17">IF(B92&lt;$O$17,F92-G93,"")</f>
        <v/>
      </c>
      <c r="G93" s="43" t="str">
        <f t="shared" ref="G93:G156" si="18">IF(B92&lt;$O$17,$F$27/$O$17,"")</f>
        <v/>
      </c>
      <c r="H93" s="220">
        <f t="shared" ref="H93:H156" si="19">IF(B92&lt;$O$17,IF(B93&lt;=24,$G$17,$H$17)*(F92*(D93))/$L$17,0)</f>
        <v>0</v>
      </c>
      <c r="I93" s="138"/>
      <c r="J93" s="113"/>
      <c r="K93" s="113"/>
      <c r="L93" s="113" t="str">
        <f>IF(C93="","",IF(MOD(B93,12)=0,'Розрах.заг.варт.'!$F$8*(IF($O$17-B93&gt;=12,$M$17,$M$17*($O$17-B93)/12)),""))</f>
        <v/>
      </c>
      <c r="M93" s="40" t="str">
        <f t="shared" si="13"/>
        <v/>
      </c>
      <c r="N93" s="113"/>
      <c r="O93" s="113"/>
      <c r="P93" s="115"/>
      <c r="Q93" s="43"/>
      <c r="S93" s="44" t="str">
        <f>IF(B93&lt;=$O$17,XIRR($T$27:T93,$C$27:C93),"")</f>
        <v/>
      </c>
      <c r="T93" s="233" t="e">
        <f t="shared" ref="T93:T156" si="20">E93+SUM(I93:O93)</f>
        <v>#VALUE!</v>
      </c>
    </row>
    <row r="94" spans="2:20" x14ac:dyDescent="0.35">
      <c r="B94" s="117" t="str">
        <f t="shared" si="14"/>
        <v/>
      </c>
      <c r="C94" s="42" t="str">
        <f t="shared" ref="C94:C157" si="21">IF(B93&lt;$O$17,EDATE(C93,1),"")</f>
        <v/>
      </c>
      <c r="D94" s="118" t="str">
        <f t="shared" si="15"/>
        <v/>
      </c>
      <c r="E94" s="239" t="str">
        <f t="shared" si="16"/>
        <v/>
      </c>
      <c r="F94" s="119" t="str">
        <f t="shared" si="17"/>
        <v/>
      </c>
      <c r="G94" s="43" t="str">
        <f t="shared" si="18"/>
        <v/>
      </c>
      <c r="H94" s="220">
        <f t="shared" si="19"/>
        <v>0</v>
      </c>
      <c r="I94" s="138"/>
      <c r="J94" s="113"/>
      <c r="K94" s="113"/>
      <c r="L94" s="113" t="str">
        <f>IF(C94="","",IF(MOD(B94,12)=0,'Розрах.заг.варт.'!$F$8*(IF($O$17-B94&gt;=12,$M$17,$M$17*($O$17-B94)/12)),""))</f>
        <v/>
      </c>
      <c r="M94" s="40" t="str">
        <f t="shared" si="13"/>
        <v/>
      </c>
      <c r="N94" s="113"/>
      <c r="O94" s="113"/>
      <c r="P94" s="115"/>
      <c r="Q94" s="43"/>
      <c r="S94" s="44" t="str">
        <f>IF(B94&lt;=$O$17,XIRR($T$27:T94,$C$27:C94),"")</f>
        <v/>
      </c>
      <c r="T94" s="233" t="e">
        <f t="shared" si="20"/>
        <v>#VALUE!</v>
      </c>
    </row>
    <row r="95" spans="2:20" x14ac:dyDescent="0.35">
      <c r="B95" s="117" t="str">
        <f t="shared" si="14"/>
        <v/>
      </c>
      <c r="C95" s="42" t="str">
        <f t="shared" si="21"/>
        <v/>
      </c>
      <c r="D95" s="118" t="str">
        <f t="shared" si="15"/>
        <v/>
      </c>
      <c r="E95" s="239" t="str">
        <f t="shared" si="16"/>
        <v/>
      </c>
      <c r="F95" s="119" t="str">
        <f t="shared" si="17"/>
        <v/>
      </c>
      <c r="G95" s="43" t="str">
        <f t="shared" si="18"/>
        <v/>
      </c>
      <c r="H95" s="220">
        <f t="shared" si="19"/>
        <v>0</v>
      </c>
      <c r="I95" s="138"/>
      <c r="J95" s="113"/>
      <c r="K95" s="113"/>
      <c r="L95" s="113" t="str">
        <f>IF(C95="","",IF(MOD(B95,12)=0,'Розрах.заг.варт.'!$F$8*(IF($O$17-B95&gt;=12,$M$17,$M$17*($O$17-B95)/12)),""))</f>
        <v/>
      </c>
      <c r="M95" s="40" t="str">
        <f t="shared" si="13"/>
        <v/>
      </c>
      <c r="N95" s="113"/>
      <c r="O95" s="113"/>
      <c r="P95" s="115"/>
      <c r="Q95" s="43"/>
      <c r="S95" s="44" t="str">
        <f>IF(B95&lt;=$O$17,XIRR($T$27:T95,$C$27:C95),"")</f>
        <v/>
      </c>
      <c r="T95" s="233" t="e">
        <f t="shared" si="20"/>
        <v>#VALUE!</v>
      </c>
    </row>
    <row r="96" spans="2:20" x14ac:dyDescent="0.35">
      <c r="B96" s="117" t="str">
        <f t="shared" si="14"/>
        <v/>
      </c>
      <c r="C96" s="42" t="str">
        <f t="shared" si="21"/>
        <v/>
      </c>
      <c r="D96" s="118" t="str">
        <f t="shared" si="15"/>
        <v/>
      </c>
      <c r="E96" s="239" t="str">
        <f t="shared" si="16"/>
        <v/>
      </c>
      <c r="F96" s="119" t="str">
        <f t="shared" si="17"/>
        <v/>
      </c>
      <c r="G96" s="43" t="str">
        <f t="shared" si="18"/>
        <v/>
      </c>
      <c r="H96" s="220">
        <f t="shared" si="19"/>
        <v>0</v>
      </c>
      <c r="I96" s="138"/>
      <c r="J96" s="113"/>
      <c r="K96" s="113"/>
      <c r="L96" s="113" t="str">
        <f>IF(C96="","",IF(MOD(B96,12)=0,'Розрах.заг.варт.'!$F$8*(IF($O$17-B96&gt;=12,$M$17,$M$17*($O$17-B96)/12)),""))</f>
        <v/>
      </c>
      <c r="M96" s="40" t="str">
        <f t="shared" si="13"/>
        <v/>
      </c>
      <c r="N96" s="113"/>
      <c r="O96" s="113"/>
      <c r="P96" s="115"/>
      <c r="Q96" s="43"/>
      <c r="S96" s="44" t="str">
        <f>IF(B96&lt;=$O$17,XIRR($T$27:T96,$C$27:C96),"")</f>
        <v/>
      </c>
      <c r="T96" s="233" t="e">
        <f t="shared" si="20"/>
        <v>#VALUE!</v>
      </c>
    </row>
    <row r="97" spans="2:20" x14ac:dyDescent="0.35">
      <c r="B97" s="117" t="str">
        <f t="shared" si="14"/>
        <v/>
      </c>
      <c r="C97" s="42" t="str">
        <f t="shared" si="21"/>
        <v/>
      </c>
      <c r="D97" s="118" t="str">
        <f t="shared" si="15"/>
        <v/>
      </c>
      <c r="E97" s="239" t="str">
        <f t="shared" si="16"/>
        <v/>
      </c>
      <c r="F97" s="119" t="str">
        <f t="shared" si="17"/>
        <v/>
      </c>
      <c r="G97" s="43" t="str">
        <f t="shared" si="18"/>
        <v/>
      </c>
      <c r="H97" s="220">
        <f t="shared" si="19"/>
        <v>0</v>
      </c>
      <c r="I97" s="138"/>
      <c r="J97" s="113"/>
      <c r="K97" s="113"/>
      <c r="L97" s="113" t="str">
        <f>IF(C97="","",IF(MOD(B97,12)=0,'Розрах.заг.варт.'!$F$8*(IF($O$17-B97&gt;=12,$M$17,$M$17*($O$17-B97)/12)),""))</f>
        <v/>
      </c>
      <c r="M97" s="40" t="str">
        <f t="shared" si="13"/>
        <v/>
      </c>
      <c r="N97" s="113"/>
      <c r="O97" s="113"/>
      <c r="P97" s="115"/>
      <c r="Q97" s="43"/>
      <c r="S97" s="44" t="str">
        <f>IF(B97&lt;=$O$17,XIRR($T$27:T97,$C$27:C97),"")</f>
        <v/>
      </c>
      <c r="T97" s="233" t="e">
        <f t="shared" si="20"/>
        <v>#VALUE!</v>
      </c>
    </row>
    <row r="98" spans="2:20" x14ac:dyDescent="0.35">
      <c r="B98" s="117" t="str">
        <f t="shared" si="14"/>
        <v/>
      </c>
      <c r="C98" s="42" t="str">
        <f t="shared" si="21"/>
        <v/>
      </c>
      <c r="D98" s="118" t="str">
        <f t="shared" si="15"/>
        <v/>
      </c>
      <c r="E98" s="239" t="str">
        <f t="shared" si="16"/>
        <v/>
      </c>
      <c r="F98" s="119" t="str">
        <f t="shared" si="17"/>
        <v/>
      </c>
      <c r="G98" s="43" t="str">
        <f t="shared" si="18"/>
        <v/>
      </c>
      <c r="H98" s="220">
        <f t="shared" si="19"/>
        <v>0</v>
      </c>
      <c r="I98" s="138"/>
      <c r="J98" s="113"/>
      <c r="K98" s="113"/>
      <c r="L98" s="113" t="str">
        <f>IF(C98="","",IF(MOD(B98,12)=0,'Розрах.заг.варт.'!$F$8*(IF($O$17-B98&gt;=12,$M$17,$M$17*($O$17-B98)/12)),""))</f>
        <v/>
      </c>
      <c r="M98" s="40" t="str">
        <f t="shared" si="13"/>
        <v/>
      </c>
      <c r="N98" s="113"/>
      <c r="O98" s="113"/>
      <c r="P98" s="115"/>
      <c r="Q98" s="43"/>
      <c r="S98" s="44" t="str">
        <f>IF(B98&lt;=$O$17,XIRR($T$27:T98,$C$27:C98),"")</f>
        <v/>
      </c>
      <c r="T98" s="233" t="e">
        <f t="shared" si="20"/>
        <v>#VALUE!</v>
      </c>
    </row>
    <row r="99" spans="2:20" x14ac:dyDescent="0.35">
      <c r="B99" s="117" t="str">
        <f t="shared" si="14"/>
        <v/>
      </c>
      <c r="C99" s="42" t="str">
        <f t="shared" si="21"/>
        <v/>
      </c>
      <c r="D99" s="118" t="str">
        <f t="shared" si="15"/>
        <v/>
      </c>
      <c r="E99" s="239" t="str">
        <f t="shared" si="16"/>
        <v/>
      </c>
      <c r="F99" s="119" t="str">
        <f t="shared" si="17"/>
        <v/>
      </c>
      <c r="G99" s="43" t="str">
        <f t="shared" si="18"/>
        <v/>
      </c>
      <c r="H99" s="220">
        <f t="shared" si="19"/>
        <v>0</v>
      </c>
      <c r="I99" s="138"/>
      <c r="J99" s="113"/>
      <c r="K99" s="113"/>
      <c r="L99" s="113" t="str">
        <f>IF(C99="","",IF(MOD(B99,12)=0,'Розрах.заг.варт.'!$F$8*(IF($O$17-B99&gt;=12,$M$17,$M$17*($O$17-B99)/12)),""))</f>
        <v/>
      </c>
      <c r="M99" s="40" t="str">
        <f t="shared" si="13"/>
        <v/>
      </c>
      <c r="N99" s="113"/>
      <c r="O99" s="113"/>
      <c r="P99" s="115"/>
      <c r="Q99" s="43"/>
      <c r="S99" s="44" t="str">
        <f>IF(B99&lt;=$O$17,XIRR($T$27:T99,$C$27:C99),"")</f>
        <v/>
      </c>
      <c r="T99" s="233" t="e">
        <f t="shared" si="20"/>
        <v>#VALUE!</v>
      </c>
    </row>
    <row r="100" spans="2:20" x14ac:dyDescent="0.35">
      <c r="B100" s="117" t="str">
        <f t="shared" si="14"/>
        <v/>
      </c>
      <c r="C100" s="42" t="str">
        <f t="shared" si="21"/>
        <v/>
      </c>
      <c r="D100" s="118" t="str">
        <f t="shared" si="15"/>
        <v/>
      </c>
      <c r="E100" s="239" t="str">
        <f t="shared" si="16"/>
        <v/>
      </c>
      <c r="F100" s="119" t="str">
        <f t="shared" si="17"/>
        <v/>
      </c>
      <c r="G100" s="43" t="str">
        <f t="shared" si="18"/>
        <v/>
      </c>
      <c r="H100" s="220">
        <f t="shared" si="19"/>
        <v>0</v>
      </c>
      <c r="I100" s="138"/>
      <c r="J100" s="113"/>
      <c r="K100" s="113"/>
      <c r="L100" s="113" t="str">
        <f>IF(C100="","",IF(MOD(B100,12)=0,'Розрах.заг.варт.'!$F$8*(IF($O$17-B100&gt;=12,$M$17,$M$17*($O$17-B100)/12)),""))</f>
        <v/>
      </c>
      <c r="M100" s="40" t="str">
        <f t="shared" si="13"/>
        <v/>
      </c>
      <c r="N100" s="113"/>
      <c r="O100" s="113"/>
      <c r="P100" s="115"/>
      <c r="Q100" s="43"/>
      <c r="S100" s="44" t="str">
        <f>IF(B100&lt;=$O$17,XIRR($T$27:T100,$C$27:C100),"")</f>
        <v/>
      </c>
      <c r="T100" s="233" t="e">
        <f t="shared" si="20"/>
        <v>#VALUE!</v>
      </c>
    </row>
    <row r="101" spans="2:20" x14ac:dyDescent="0.35">
      <c r="B101" s="117" t="str">
        <f t="shared" si="14"/>
        <v/>
      </c>
      <c r="C101" s="42" t="str">
        <f t="shared" si="21"/>
        <v/>
      </c>
      <c r="D101" s="118" t="str">
        <f t="shared" si="15"/>
        <v/>
      </c>
      <c r="E101" s="239" t="str">
        <f t="shared" si="16"/>
        <v/>
      </c>
      <c r="F101" s="119" t="str">
        <f t="shared" si="17"/>
        <v/>
      </c>
      <c r="G101" s="43" t="str">
        <f t="shared" si="18"/>
        <v/>
      </c>
      <c r="H101" s="220">
        <f t="shared" si="19"/>
        <v>0</v>
      </c>
      <c r="I101" s="138"/>
      <c r="J101" s="113"/>
      <c r="K101" s="113"/>
      <c r="L101" s="113" t="str">
        <f>IF(C101="","",IF(MOD(B101,12)=0,'Розрах.заг.варт.'!$F$8*(IF($O$17-B101&gt;=12,$M$17,$M$17*($O$17-B101)/12)),""))</f>
        <v/>
      </c>
      <c r="M101" s="40" t="str">
        <f t="shared" si="13"/>
        <v/>
      </c>
      <c r="N101" s="113"/>
      <c r="O101" s="113"/>
      <c r="P101" s="115"/>
      <c r="Q101" s="43"/>
      <c r="S101" s="44" t="str">
        <f>IF(B101&lt;=$O$17,XIRR($T$27:T101,$C$27:C101),"")</f>
        <v/>
      </c>
      <c r="T101" s="233" t="e">
        <f t="shared" si="20"/>
        <v>#VALUE!</v>
      </c>
    </row>
    <row r="102" spans="2:20" x14ac:dyDescent="0.35">
      <c r="B102" s="117" t="str">
        <f t="shared" si="14"/>
        <v/>
      </c>
      <c r="C102" s="42" t="str">
        <f t="shared" si="21"/>
        <v/>
      </c>
      <c r="D102" s="118" t="str">
        <f t="shared" si="15"/>
        <v/>
      </c>
      <c r="E102" s="239" t="str">
        <f t="shared" si="16"/>
        <v/>
      </c>
      <c r="F102" s="119" t="str">
        <f t="shared" si="17"/>
        <v/>
      </c>
      <c r="G102" s="43" t="str">
        <f t="shared" si="18"/>
        <v/>
      </c>
      <c r="H102" s="220">
        <f t="shared" si="19"/>
        <v>0</v>
      </c>
      <c r="I102" s="138"/>
      <c r="J102" s="113"/>
      <c r="K102" s="113"/>
      <c r="L102" s="113" t="str">
        <f>IF(C102="","",IF(MOD(B102,12)=0,'Розрах.заг.варт.'!$F$8*(IF($O$17-B102&gt;=12,$M$17,$M$17*($O$17-B102)/12)),""))</f>
        <v/>
      </c>
      <c r="M102" s="40" t="str">
        <f t="shared" si="13"/>
        <v/>
      </c>
      <c r="N102" s="113"/>
      <c r="O102" s="113"/>
      <c r="P102" s="115"/>
      <c r="Q102" s="43"/>
      <c r="S102" s="44" t="str">
        <f>IF(B102&lt;=$O$17,XIRR($T$27:T102,$C$27:C102),"")</f>
        <v/>
      </c>
      <c r="T102" s="233" t="e">
        <f t="shared" si="20"/>
        <v>#VALUE!</v>
      </c>
    </row>
    <row r="103" spans="2:20" x14ac:dyDescent="0.35">
      <c r="B103" s="117" t="str">
        <f t="shared" si="14"/>
        <v/>
      </c>
      <c r="C103" s="42" t="str">
        <f t="shared" si="21"/>
        <v/>
      </c>
      <c r="D103" s="118" t="str">
        <f t="shared" si="15"/>
        <v/>
      </c>
      <c r="E103" s="239" t="str">
        <f t="shared" si="16"/>
        <v/>
      </c>
      <c r="F103" s="119" t="str">
        <f t="shared" si="17"/>
        <v/>
      </c>
      <c r="G103" s="43" t="str">
        <f t="shared" si="18"/>
        <v/>
      </c>
      <c r="H103" s="220">
        <f t="shared" si="19"/>
        <v>0</v>
      </c>
      <c r="I103" s="138"/>
      <c r="J103" s="113"/>
      <c r="K103" s="113"/>
      <c r="L103" s="113" t="str">
        <f>IF(C103="","",IF(MOD(B103,12)=0,'Розрах.заг.варт.'!$F$8*(IF($O$17-B103&gt;=12,$M$17,$M$17*($O$17-B103)/12)),""))</f>
        <v/>
      </c>
      <c r="M103" s="40" t="str">
        <f t="shared" si="13"/>
        <v/>
      </c>
      <c r="N103" s="113"/>
      <c r="O103" s="113"/>
      <c r="P103" s="115"/>
      <c r="Q103" s="43"/>
      <c r="S103" s="44" t="str">
        <f>IF(B103&lt;=$O$17,XIRR($T$27:T103,$C$27:C103),"")</f>
        <v/>
      </c>
      <c r="T103" s="233" t="e">
        <f t="shared" si="20"/>
        <v>#VALUE!</v>
      </c>
    </row>
    <row r="104" spans="2:20" x14ac:dyDescent="0.35">
      <c r="B104" s="117" t="str">
        <f t="shared" si="14"/>
        <v/>
      </c>
      <c r="C104" s="42" t="str">
        <f t="shared" si="21"/>
        <v/>
      </c>
      <c r="D104" s="118" t="str">
        <f t="shared" si="15"/>
        <v/>
      </c>
      <c r="E104" s="239" t="str">
        <f t="shared" si="16"/>
        <v/>
      </c>
      <c r="F104" s="119" t="str">
        <f t="shared" si="17"/>
        <v/>
      </c>
      <c r="G104" s="43" t="str">
        <f t="shared" si="18"/>
        <v/>
      </c>
      <c r="H104" s="220">
        <f t="shared" si="19"/>
        <v>0</v>
      </c>
      <c r="I104" s="138"/>
      <c r="J104" s="113"/>
      <c r="K104" s="113"/>
      <c r="L104" s="113" t="str">
        <f>IF(C104="","",IF(MOD(B104,12)=0,'Розрах.заг.варт.'!$F$8*(IF($O$17-B104&gt;=12,$M$17,$M$17*($O$17-B104)/12)),""))</f>
        <v/>
      </c>
      <c r="M104" s="40" t="str">
        <f t="shared" si="13"/>
        <v/>
      </c>
      <c r="N104" s="113"/>
      <c r="O104" s="113"/>
      <c r="P104" s="115"/>
      <c r="Q104" s="43"/>
      <c r="S104" s="44" t="str">
        <f>IF(B104&lt;=$O$17,XIRR($T$27:T104,$C$27:C104),"")</f>
        <v/>
      </c>
      <c r="T104" s="233" t="e">
        <f t="shared" si="20"/>
        <v>#VALUE!</v>
      </c>
    </row>
    <row r="105" spans="2:20" x14ac:dyDescent="0.35">
      <c r="B105" s="117" t="str">
        <f t="shared" si="14"/>
        <v/>
      </c>
      <c r="C105" s="42" t="str">
        <f t="shared" si="21"/>
        <v/>
      </c>
      <c r="D105" s="118" t="str">
        <f t="shared" si="15"/>
        <v/>
      </c>
      <c r="E105" s="239" t="str">
        <f t="shared" si="16"/>
        <v/>
      </c>
      <c r="F105" s="119" t="str">
        <f t="shared" si="17"/>
        <v/>
      </c>
      <c r="G105" s="43" t="str">
        <f t="shared" si="18"/>
        <v/>
      </c>
      <c r="H105" s="220">
        <f t="shared" si="19"/>
        <v>0</v>
      </c>
      <c r="I105" s="138"/>
      <c r="J105" s="113"/>
      <c r="K105" s="113"/>
      <c r="L105" s="113" t="str">
        <f>IF(C105="","",IF(MOD(B105,12)=0,'Розрах.заг.варт.'!$F$8*(IF($O$17-B105&gt;=12,$M$17,$M$17*($O$17-B105)/12)),""))</f>
        <v/>
      </c>
      <c r="M105" s="40" t="str">
        <f t="shared" si="13"/>
        <v/>
      </c>
      <c r="N105" s="113"/>
      <c r="O105" s="113"/>
      <c r="P105" s="115"/>
      <c r="Q105" s="43"/>
      <c r="S105" s="44" t="str">
        <f>IF(B105&lt;=$O$17,XIRR($T$27:T105,$C$27:C105),"")</f>
        <v/>
      </c>
      <c r="T105" s="233" t="e">
        <f t="shared" si="20"/>
        <v>#VALUE!</v>
      </c>
    </row>
    <row r="106" spans="2:20" x14ac:dyDescent="0.35">
      <c r="B106" s="117" t="str">
        <f t="shared" si="14"/>
        <v/>
      </c>
      <c r="C106" s="42" t="str">
        <f t="shared" si="21"/>
        <v/>
      </c>
      <c r="D106" s="118" t="str">
        <f t="shared" si="15"/>
        <v/>
      </c>
      <c r="E106" s="239" t="str">
        <f t="shared" si="16"/>
        <v/>
      </c>
      <c r="F106" s="119" t="str">
        <f t="shared" si="17"/>
        <v/>
      </c>
      <c r="G106" s="43" t="str">
        <f t="shared" si="18"/>
        <v/>
      </c>
      <c r="H106" s="220">
        <f t="shared" si="19"/>
        <v>0</v>
      </c>
      <c r="I106" s="138"/>
      <c r="J106" s="113"/>
      <c r="K106" s="113"/>
      <c r="L106" s="113" t="str">
        <f>IF(C106="","",IF(MOD(B106,12)=0,'Розрах.заг.варт.'!$F$8*(IF($O$17-B106&gt;=12,$M$17,$M$17*($O$17-B106)/12)),""))</f>
        <v/>
      </c>
      <c r="M106" s="40" t="str">
        <f t="shared" si="13"/>
        <v/>
      </c>
      <c r="N106" s="113"/>
      <c r="O106" s="113"/>
      <c r="P106" s="115"/>
      <c r="Q106" s="43"/>
      <c r="S106" s="44" t="str">
        <f>IF(B106&lt;=$O$17,XIRR($T$27:T106,$C$27:C106),"")</f>
        <v/>
      </c>
      <c r="T106" s="233" t="e">
        <f t="shared" si="20"/>
        <v>#VALUE!</v>
      </c>
    </row>
    <row r="107" spans="2:20" x14ac:dyDescent="0.35">
      <c r="B107" s="117" t="str">
        <f t="shared" si="14"/>
        <v/>
      </c>
      <c r="C107" s="42" t="str">
        <f t="shared" si="21"/>
        <v/>
      </c>
      <c r="D107" s="118" t="str">
        <f t="shared" si="15"/>
        <v/>
      </c>
      <c r="E107" s="239" t="str">
        <f t="shared" si="16"/>
        <v/>
      </c>
      <c r="F107" s="119" t="str">
        <f t="shared" si="17"/>
        <v/>
      </c>
      <c r="G107" s="43" t="str">
        <f t="shared" si="18"/>
        <v/>
      </c>
      <c r="H107" s="220">
        <f t="shared" si="19"/>
        <v>0</v>
      </c>
      <c r="I107" s="138"/>
      <c r="J107" s="113"/>
      <c r="K107" s="113"/>
      <c r="L107" s="113" t="str">
        <f>IF(C107="","",IF(MOD(B107,12)=0,'Розрах.заг.варт.'!$F$8*(IF($O$17-B107&gt;=12,$M$17,$M$17*($O$17-B107)/12)),""))</f>
        <v/>
      </c>
      <c r="M107" s="40" t="str">
        <f t="shared" si="13"/>
        <v/>
      </c>
      <c r="N107" s="113"/>
      <c r="O107" s="113"/>
      <c r="P107" s="115"/>
      <c r="Q107" s="43"/>
      <c r="S107" s="44" t="str">
        <f>IF(B107&lt;=$O$17,XIRR($T$27:T107,$C$27:C107),"")</f>
        <v/>
      </c>
      <c r="T107" s="233" t="e">
        <f t="shared" si="20"/>
        <v>#VALUE!</v>
      </c>
    </row>
    <row r="108" spans="2:20" x14ac:dyDescent="0.35">
      <c r="B108" s="117" t="str">
        <f t="shared" si="14"/>
        <v/>
      </c>
      <c r="C108" s="42" t="str">
        <f t="shared" si="21"/>
        <v/>
      </c>
      <c r="D108" s="118" t="str">
        <f t="shared" si="15"/>
        <v/>
      </c>
      <c r="E108" s="239" t="str">
        <f t="shared" si="16"/>
        <v/>
      </c>
      <c r="F108" s="119" t="str">
        <f t="shared" si="17"/>
        <v/>
      </c>
      <c r="G108" s="43" t="str">
        <f t="shared" si="18"/>
        <v/>
      </c>
      <c r="H108" s="220">
        <f t="shared" si="19"/>
        <v>0</v>
      </c>
      <c r="I108" s="138"/>
      <c r="J108" s="113"/>
      <c r="K108" s="113"/>
      <c r="L108" s="113" t="str">
        <f>IF(C108="","",IF(MOD(B108,12)=0,'Розрах.заг.варт.'!$F$8*(IF($O$17-B108&gt;=12,$M$17,$M$17*($O$17-B108)/12)),""))</f>
        <v/>
      </c>
      <c r="M108" s="40" t="str">
        <f t="shared" si="13"/>
        <v/>
      </c>
      <c r="N108" s="113"/>
      <c r="O108" s="113"/>
      <c r="P108" s="115"/>
      <c r="Q108" s="43"/>
      <c r="S108" s="44" t="str">
        <f>IF(B108&lt;=$O$17,XIRR($T$27:T108,$C$27:C108),"")</f>
        <v/>
      </c>
      <c r="T108" s="233" t="e">
        <f t="shared" si="20"/>
        <v>#VALUE!</v>
      </c>
    </row>
    <row r="109" spans="2:20" x14ac:dyDescent="0.35">
      <c r="B109" s="117" t="str">
        <f t="shared" si="14"/>
        <v/>
      </c>
      <c r="C109" s="42" t="str">
        <f t="shared" si="21"/>
        <v/>
      </c>
      <c r="D109" s="118" t="str">
        <f t="shared" si="15"/>
        <v/>
      </c>
      <c r="E109" s="239" t="str">
        <f t="shared" si="16"/>
        <v/>
      </c>
      <c r="F109" s="119" t="str">
        <f t="shared" si="17"/>
        <v/>
      </c>
      <c r="G109" s="43" t="str">
        <f t="shared" si="18"/>
        <v/>
      </c>
      <c r="H109" s="220">
        <f t="shared" si="19"/>
        <v>0</v>
      </c>
      <c r="I109" s="138"/>
      <c r="J109" s="113"/>
      <c r="K109" s="113"/>
      <c r="L109" s="113" t="str">
        <f>IF(C109="","",IF(MOD(B109,12)=0,'Розрах.заг.варт.'!$F$8*(IF($O$17-B109&gt;=12,$M$17,$M$17*($O$17-B109)/12)),""))</f>
        <v/>
      </c>
      <c r="M109" s="40" t="str">
        <f t="shared" si="13"/>
        <v/>
      </c>
      <c r="N109" s="113"/>
      <c r="O109" s="113"/>
      <c r="P109" s="115"/>
      <c r="Q109" s="43"/>
      <c r="S109" s="44" t="str">
        <f>IF(B109&lt;=$O$17,XIRR($T$27:T109,$C$27:C109),"")</f>
        <v/>
      </c>
      <c r="T109" s="233" t="e">
        <f t="shared" si="20"/>
        <v>#VALUE!</v>
      </c>
    </row>
    <row r="110" spans="2:20" x14ac:dyDescent="0.35">
      <c r="B110" s="117" t="str">
        <f t="shared" si="14"/>
        <v/>
      </c>
      <c r="C110" s="42" t="str">
        <f t="shared" si="21"/>
        <v/>
      </c>
      <c r="D110" s="118" t="str">
        <f t="shared" si="15"/>
        <v/>
      </c>
      <c r="E110" s="239" t="str">
        <f t="shared" si="16"/>
        <v/>
      </c>
      <c r="F110" s="119" t="str">
        <f t="shared" si="17"/>
        <v/>
      </c>
      <c r="G110" s="43" t="str">
        <f t="shared" si="18"/>
        <v/>
      </c>
      <c r="H110" s="220">
        <f t="shared" si="19"/>
        <v>0</v>
      </c>
      <c r="I110" s="138"/>
      <c r="J110" s="113"/>
      <c r="K110" s="113"/>
      <c r="L110" s="113" t="str">
        <f>IF(C110="","",IF(MOD(B110,12)=0,'Розрах.заг.варт.'!$F$8*(IF($O$17-B110&gt;=12,$M$17,$M$17*($O$17-B110)/12)),""))</f>
        <v/>
      </c>
      <c r="M110" s="40" t="str">
        <f t="shared" si="13"/>
        <v/>
      </c>
      <c r="N110" s="113"/>
      <c r="O110" s="113"/>
      <c r="P110" s="115"/>
      <c r="Q110" s="43"/>
      <c r="S110" s="44" t="str">
        <f>IF(B110&lt;=$O$17,XIRR($T$27:T110,$C$27:C110),"")</f>
        <v/>
      </c>
      <c r="T110" s="233" t="e">
        <f t="shared" si="20"/>
        <v>#VALUE!</v>
      </c>
    </row>
    <row r="111" spans="2:20" x14ac:dyDescent="0.35">
      <c r="B111" s="117" t="str">
        <f t="shared" si="14"/>
        <v/>
      </c>
      <c r="C111" s="42" t="str">
        <f t="shared" si="21"/>
        <v/>
      </c>
      <c r="D111" s="118" t="str">
        <f t="shared" si="15"/>
        <v/>
      </c>
      <c r="E111" s="239" t="str">
        <f t="shared" si="16"/>
        <v/>
      </c>
      <c r="F111" s="119" t="str">
        <f t="shared" si="17"/>
        <v/>
      </c>
      <c r="G111" s="43" t="str">
        <f t="shared" si="18"/>
        <v/>
      </c>
      <c r="H111" s="220">
        <f t="shared" si="19"/>
        <v>0</v>
      </c>
      <c r="I111" s="138"/>
      <c r="J111" s="113"/>
      <c r="K111" s="113"/>
      <c r="L111" s="113" t="str">
        <f>IF(C111="","",IF(MOD(B111,12)=0,'Розрах.заг.варт.'!$F$8*(IF($O$17-B111&gt;=12,$M$17,$M$17*($O$17-B111)/12)),""))</f>
        <v/>
      </c>
      <c r="M111" s="40" t="str">
        <f t="shared" si="13"/>
        <v/>
      </c>
      <c r="N111" s="113"/>
      <c r="O111" s="113"/>
      <c r="P111" s="115"/>
      <c r="Q111" s="43"/>
      <c r="S111" s="44" t="str">
        <f>IF(B111&lt;=$O$17,XIRR($T$27:T111,$C$27:C111),"")</f>
        <v/>
      </c>
      <c r="T111" s="233" t="e">
        <f t="shared" si="20"/>
        <v>#VALUE!</v>
      </c>
    </row>
    <row r="112" spans="2:20" x14ac:dyDescent="0.35">
      <c r="B112" s="117" t="str">
        <f t="shared" si="14"/>
        <v/>
      </c>
      <c r="C112" s="42" t="str">
        <f t="shared" si="21"/>
        <v/>
      </c>
      <c r="D112" s="118" t="str">
        <f t="shared" si="15"/>
        <v/>
      </c>
      <c r="E112" s="239" t="str">
        <f t="shared" si="16"/>
        <v/>
      </c>
      <c r="F112" s="119" t="str">
        <f t="shared" si="17"/>
        <v/>
      </c>
      <c r="G112" s="43" t="str">
        <f t="shared" si="18"/>
        <v/>
      </c>
      <c r="H112" s="220">
        <f t="shared" si="19"/>
        <v>0</v>
      </c>
      <c r="I112" s="138"/>
      <c r="J112" s="113"/>
      <c r="K112" s="113"/>
      <c r="L112" s="113" t="str">
        <f>IF(C112="","",IF(MOD(B112,12)=0,'Розрах.заг.варт.'!$F$8*(IF($O$17-B112&gt;=12,$M$17,$M$17*($O$17-B112)/12)),""))</f>
        <v/>
      </c>
      <c r="M112" s="40" t="str">
        <f t="shared" si="13"/>
        <v/>
      </c>
      <c r="N112" s="113"/>
      <c r="O112" s="113"/>
      <c r="P112" s="115"/>
      <c r="Q112" s="43"/>
      <c r="S112" s="44" t="str">
        <f>IF(B112&lt;=$O$17,XIRR($T$27:T112,$C$27:C112),"")</f>
        <v/>
      </c>
      <c r="T112" s="233" t="e">
        <f t="shared" si="20"/>
        <v>#VALUE!</v>
      </c>
    </row>
    <row r="113" spans="2:20" x14ac:dyDescent="0.35">
      <c r="B113" s="117" t="str">
        <f t="shared" si="14"/>
        <v/>
      </c>
      <c r="C113" s="42" t="str">
        <f t="shared" si="21"/>
        <v/>
      </c>
      <c r="D113" s="118" t="str">
        <f t="shared" si="15"/>
        <v/>
      </c>
      <c r="E113" s="239" t="str">
        <f t="shared" si="16"/>
        <v/>
      </c>
      <c r="F113" s="119" t="str">
        <f t="shared" si="17"/>
        <v/>
      </c>
      <c r="G113" s="43" t="str">
        <f t="shared" si="18"/>
        <v/>
      </c>
      <c r="H113" s="220">
        <f t="shared" si="19"/>
        <v>0</v>
      </c>
      <c r="I113" s="138"/>
      <c r="J113" s="113"/>
      <c r="K113" s="113"/>
      <c r="L113" s="113" t="str">
        <f>IF(C113="","",IF(MOD(B113,12)=0,'Розрах.заг.варт.'!$F$8*(IF($O$17-B113&gt;=12,$M$17,$M$17*($O$17-B113)/12)),""))</f>
        <v/>
      </c>
      <c r="M113" s="40" t="str">
        <f t="shared" si="13"/>
        <v/>
      </c>
      <c r="N113" s="113"/>
      <c r="O113" s="113"/>
      <c r="P113" s="115"/>
      <c r="Q113" s="43"/>
      <c r="S113" s="44" t="str">
        <f>IF(B113&lt;=$O$17,XIRR($T$27:T113,$C$27:C113),"")</f>
        <v/>
      </c>
      <c r="T113" s="233" t="e">
        <f t="shared" si="20"/>
        <v>#VALUE!</v>
      </c>
    </row>
    <row r="114" spans="2:20" x14ac:dyDescent="0.35">
      <c r="B114" s="117" t="str">
        <f t="shared" si="14"/>
        <v/>
      </c>
      <c r="C114" s="42" t="str">
        <f t="shared" si="21"/>
        <v/>
      </c>
      <c r="D114" s="118" t="str">
        <f t="shared" si="15"/>
        <v/>
      </c>
      <c r="E114" s="239" t="str">
        <f t="shared" si="16"/>
        <v/>
      </c>
      <c r="F114" s="119" t="str">
        <f t="shared" si="17"/>
        <v/>
      </c>
      <c r="G114" s="43" t="str">
        <f t="shared" si="18"/>
        <v/>
      </c>
      <c r="H114" s="220">
        <f t="shared" si="19"/>
        <v>0</v>
      </c>
      <c r="I114" s="138"/>
      <c r="J114" s="113"/>
      <c r="K114" s="113"/>
      <c r="L114" s="113" t="str">
        <f>IF(C114="","",IF(MOD(B114,12)=0,'Розрах.заг.варт.'!$F$8*(IF($O$17-B114&gt;=12,$M$17,$M$17*($O$17-B114)/12)),""))</f>
        <v/>
      </c>
      <c r="M114" s="40" t="str">
        <f t="shared" si="13"/>
        <v/>
      </c>
      <c r="N114" s="113"/>
      <c r="O114" s="113"/>
      <c r="P114" s="115"/>
      <c r="Q114" s="43"/>
      <c r="S114" s="44" t="str">
        <f>IF(B114&lt;=$O$17,XIRR($T$27:T114,$C$27:C114),"")</f>
        <v/>
      </c>
      <c r="T114" s="233" t="e">
        <f t="shared" si="20"/>
        <v>#VALUE!</v>
      </c>
    </row>
    <row r="115" spans="2:20" x14ac:dyDescent="0.35">
      <c r="B115" s="117" t="str">
        <f t="shared" si="14"/>
        <v/>
      </c>
      <c r="C115" s="42" t="str">
        <f t="shared" si="21"/>
        <v/>
      </c>
      <c r="D115" s="118" t="str">
        <f t="shared" si="15"/>
        <v/>
      </c>
      <c r="E115" s="239" t="str">
        <f t="shared" si="16"/>
        <v/>
      </c>
      <c r="F115" s="119" t="str">
        <f t="shared" si="17"/>
        <v/>
      </c>
      <c r="G115" s="43" t="str">
        <f t="shared" si="18"/>
        <v/>
      </c>
      <c r="H115" s="220">
        <f t="shared" si="19"/>
        <v>0</v>
      </c>
      <c r="I115" s="138"/>
      <c r="J115" s="113"/>
      <c r="K115" s="113"/>
      <c r="L115" s="113" t="str">
        <f>IF(C115="","",IF(MOD(B115,12)=0,'Розрах.заг.варт.'!$F$8*(IF($O$17-B115&gt;=12,$M$17,$M$17*($O$17-B115)/12)),""))</f>
        <v/>
      </c>
      <c r="M115" s="40" t="str">
        <f t="shared" si="13"/>
        <v/>
      </c>
      <c r="N115" s="113"/>
      <c r="O115" s="113"/>
      <c r="P115" s="115"/>
      <c r="Q115" s="43"/>
      <c r="S115" s="44" t="str">
        <f>IF(B115&lt;=$O$17,XIRR($T$27:T115,$C$27:C115),"")</f>
        <v/>
      </c>
      <c r="T115" s="233" t="e">
        <f t="shared" si="20"/>
        <v>#VALUE!</v>
      </c>
    </row>
    <row r="116" spans="2:20" x14ac:dyDescent="0.35">
      <c r="B116" s="117" t="str">
        <f t="shared" si="14"/>
        <v/>
      </c>
      <c r="C116" s="42" t="str">
        <f t="shared" si="21"/>
        <v/>
      </c>
      <c r="D116" s="118" t="str">
        <f t="shared" si="15"/>
        <v/>
      </c>
      <c r="E116" s="239" t="str">
        <f t="shared" si="16"/>
        <v/>
      </c>
      <c r="F116" s="119" t="str">
        <f t="shared" si="17"/>
        <v/>
      </c>
      <c r="G116" s="43" t="str">
        <f t="shared" si="18"/>
        <v/>
      </c>
      <c r="H116" s="220">
        <f t="shared" si="19"/>
        <v>0</v>
      </c>
      <c r="I116" s="138"/>
      <c r="J116" s="113"/>
      <c r="K116" s="113"/>
      <c r="L116" s="113" t="str">
        <f>IF(C116="","",IF(MOD(B116,12)=0,'Розрах.заг.варт.'!$F$8*(IF($O$17-B116&gt;=12,$M$17,$M$17*($O$17-B116)/12)),""))</f>
        <v/>
      </c>
      <c r="M116" s="40" t="str">
        <f t="shared" si="13"/>
        <v/>
      </c>
      <c r="N116" s="113"/>
      <c r="O116" s="113"/>
      <c r="P116" s="115"/>
      <c r="Q116" s="43"/>
      <c r="S116" s="44" t="str">
        <f>IF(B116&lt;=$O$17,XIRR($T$27:T116,$C$27:C116),"")</f>
        <v/>
      </c>
      <c r="T116" s="233" t="e">
        <f t="shared" si="20"/>
        <v>#VALUE!</v>
      </c>
    </row>
    <row r="117" spans="2:20" x14ac:dyDescent="0.35">
      <c r="B117" s="117" t="str">
        <f t="shared" si="14"/>
        <v/>
      </c>
      <c r="C117" s="42" t="str">
        <f t="shared" si="21"/>
        <v/>
      </c>
      <c r="D117" s="118" t="str">
        <f t="shared" si="15"/>
        <v/>
      </c>
      <c r="E117" s="239" t="str">
        <f t="shared" si="16"/>
        <v/>
      </c>
      <c r="F117" s="119" t="str">
        <f t="shared" si="17"/>
        <v/>
      </c>
      <c r="G117" s="43" t="str">
        <f t="shared" si="18"/>
        <v/>
      </c>
      <c r="H117" s="220">
        <f t="shared" si="19"/>
        <v>0</v>
      </c>
      <c r="I117" s="138"/>
      <c r="J117" s="113"/>
      <c r="K117" s="113"/>
      <c r="L117" s="113" t="str">
        <f>IF(C117="","",IF(MOD(B117,12)=0,'Розрах.заг.варт.'!$F$8*(IF($O$17-B117&gt;=12,$M$17,$M$17*($O$17-B117)/12)),""))</f>
        <v/>
      </c>
      <c r="M117" s="40" t="str">
        <f t="shared" si="13"/>
        <v/>
      </c>
      <c r="N117" s="113"/>
      <c r="O117" s="113"/>
      <c r="P117" s="115"/>
      <c r="Q117" s="43"/>
      <c r="S117" s="44" t="str">
        <f>IF(B117&lt;=$O$17,XIRR($T$27:T117,$C$27:C117),"")</f>
        <v/>
      </c>
      <c r="T117" s="233" t="e">
        <f t="shared" si="20"/>
        <v>#VALUE!</v>
      </c>
    </row>
    <row r="118" spans="2:20" x14ac:dyDescent="0.35">
      <c r="B118" s="117" t="str">
        <f t="shared" si="14"/>
        <v/>
      </c>
      <c r="C118" s="42" t="str">
        <f t="shared" si="21"/>
        <v/>
      </c>
      <c r="D118" s="118" t="str">
        <f t="shared" si="15"/>
        <v/>
      </c>
      <c r="E118" s="239" t="str">
        <f t="shared" si="16"/>
        <v/>
      </c>
      <c r="F118" s="119" t="str">
        <f t="shared" si="17"/>
        <v/>
      </c>
      <c r="G118" s="43" t="str">
        <f t="shared" si="18"/>
        <v/>
      </c>
      <c r="H118" s="220">
        <f t="shared" si="19"/>
        <v>0</v>
      </c>
      <c r="I118" s="138"/>
      <c r="J118" s="113"/>
      <c r="K118" s="113"/>
      <c r="L118" s="113" t="str">
        <f>IF(C118="","",IF(MOD(B118,12)=0,'Розрах.заг.варт.'!$F$8*(IF($O$17-B118&gt;=12,$M$17,$M$17*($O$17-B118)/12)),""))</f>
        <v/>
      </c>
      <c r="M118" s="40" t="str">
        <f t="shared" si="13"/>
        <v/>
      </c>
      <c r="N118" s="113"/>
      <c r="O118" s="113"/>
      <c r="P118" s="115"/>
      <c r="Q118" s="43"/>
      <c r="S118" s="44" t="str">
        <f>IF(B118&lt;=$O$17,XIRR($T$27:T118,$C$27:C118),"")</f>
        <v/>
      </c>
      <c r="T118" s="233" t="e">
        <f t="shared" si="20"/>
        <v>#VALUE!</v>
      </c>
    </row>
    <row r="119" spans="2:20" x14ac:dyDescent="0.35">
      <c r="B119" s="117" t="str">
        <f t="shared" si="14"/>
        <v/>
      </c>
      <c r="C119" s="42" t="str">
        <f t="shared" si="21"/>
        <v/>
      </c>
      <c r="D119" s="118" t="str">
        <f t="shared" si="15"/>
        <v/>
      </c>
      <c r="E119" s="239" t="str">
        <f t="shared" si="16"/>
        <v/>
      </c>
      <c r="F119" s="119" t="str">
        <f t="shared" si="17"/>
        <v/>
      </c>
      <c r="G119" s="43" t="str">
        <f t="shared" si="18"/>
        <v/>
      </c>
      <c r="H119" s="220">
        <f t="shared" si="19"/>
        <v>0</v>
      </c>
      <c r="I119" s="138"/>
      <c r="J119" s="113"/>
      <c r="K119" s="113"/>
      <c r="L119" s="113" t="str">
        <f>IF(C119="","",IF(MOD(B119,12)=0,'Розрах.заг.варт.'!$F$8*(IF($O$17-B119&gt;=12,$M$17,$M$17*($O$17-B119)/12)),""))</f>
        <v/>
      </c>
      <c r="M119" s="40" t="str">
        <f t="shared" si="13"/>
        <v/>
      </c>
      <c r="N119" s="113"/>
      <c r="O119" s="113"/>
      <c r="P119" s="115"/>
      <c r="Q119" s="43"/>
      <c r="S119" s="44" t="str">
        <f>IF(B119&lt;=$O$17,XIRR($T$27:T119,$C$27:C119),"")</f>
        <v/>
      </c>
      <c r="T119" s="233" t="e">
        <f t="shared" si="20"/>
        <v>#VALUE!</v>
      </c>
    </row>
    <row r="120" spans="2:20" x14ac:dyDescent="0.35">
      <c r="B120" s="117" t="str">
        <f t="shared" si="14"/>
        <v/>
      </c>
      <c r="C120" s="42" t="str">
        <f t="shared" si="21"/>
        <v/>
      </c>
      <c r="D120" s="118" t="str">
        <f t="shared" si="15"/>
        <v/>
      </c>
      <c r="E120" s="239" t="str">
        <f t="shared" si="16"/>
        <v/>
      </c>
      <c r="F120" s="119" t="str">
        <f t="shared" si="17"/>
        <v/>
      </c>
      <c r="G120" s="43" t="str">
        <f t="shared" si="18"/>
        <v/>
      </c>
      <c r="H120" s="220">
        <f t="shared" si="19"/>
        <v>0</v>
      </c>
      <c r="I120" s="138"/>
      <c r="J120" s="113"/>
      <c r="K120" s="113"/>
      <c r="L120" s="113" t="str">
        <f>IF(C120="","",IF(MOD(B120,12)=0,'Розрах.заг.варт.'!$F$8*(IF($O$17-B120&gt;=12,$M$17,$M$17*($O$17-B120)/12)),""))</f>
        <v/>
      </c>
      <c r="M120" s="40" t="str">
        <f t="shared" si="13"/>
        <v/>
      </c>
      <c r="N120" s="113"/>
      <c r="O120" s="113"/>
      <c r="P120" s="115"/>
      <c r="Q120" s="43"/>
      <c r="S120" s="44" t="str">
        <f>IF(B120&lt;=$O$17,XIRR($T$27:T120,$C$27:C120),"")</f>
        <v/>
      </c>
      <c r="T120" s="233" t="e">
        <f t="shared" si="20"/>
        <v>#VALUE!</v>
      </c>
    </row>
    <row r="121" spans="2:20" x14ac:dyDescent="0.35">
      <c r="B121" s="117" t="str">
        <f t="shared" si="14"/>
        <v/>
      </c>
      <c r="C121" s="42" t="str">
        <f t="shared" si="21"/>
        <v/>
      </c>
      <c r="D121" s="118" t="str">
        <f t="shared" si="15"/>
        <v/>
      </c>
      <c r="E121" s="239" t="str">
        <f t="shared" si="16"/>
        <v/>
      </c>
      <c r="F121" s="119" t="str">
        <f t="shared" si="17"/>
        <v/>
      </c>
      <c r="G121" s="43" t="str">
        <f t="shared" si="18"/>
        <v/>
      </c>
      <c r="H121" s="220">
        <f t="shared" si="19"/>
        <v>0</v>
      </c>
      <c r="I121" s="138"/>
      <c r="J121" s="113"/>
      <c r="K121" s="113"/>
      <c r="L121" s="113" t="str">
        <f>IF(C121="","",IF(MOD(B121,12)=0,'Розрах.заг.варт.'!$F$8*(IF($O$17-B121&gt;=12,$M$17,$M$17*($O$17-B121)/12)),""))</f>
        <v/>
      </c>
      <c r="M121" s="40" t="str">
        <f t="shared" si="13"/>
        <v/>
      </c>
      <c r="N121" s="113"/>
      <c r="O121" s="113"/>
      <c r="P121" s="115"/>
      <c r="Q121" s="43"/>
      <c r="S121" s="44" t="str">
        <f>IF(B121&lt;=$O$17,XIRR($T$27:T121,$C$27:C121),"")</f>
        <v/>
      </c>
      <c r="T121" s="233" t="e">
        <f t="shared" si="20"/>
        <v>#VALUE!</v>
      </c>
    </row>
    <row r="122" spans="2:20" x14ac:dyDescent="0.35">
      <c r="B122" s="117" t="str">
        <f t="shared" si="14"/>
        <v/>
      </c>
      <c r="C122" s="42" t="str">
        <f t="shared" si="21"/>
        <v/>
      </c>
      <c r="D122" s="118" t="str">
        <f t="shared" si="15"/>
        <v/>
      </c>
      <c r="E122" s="239" t="str">
        <f t="shared" si="16"/>
        <v/>
      </c>
      <c r="F122" s="119" t="str">
        <f t="shared" si="17"/>
        <v/>
      </c>
      <c r="G122" s="43" t="str">
        <f t="shared" si="18"/>
        <v/>
      </c>
      <c r="H122" s="220">
        <f t="shared" si="19"/>
        <v>0</v>
      </c>
      <c r="I122" s="138"/>
      <c r="J122" s="113"/>
      <c r="K122" s="113"/>
      <c r="L122" s="113" t="str">
        <f>IF(C122="","",IF(MOD(B122,12)=0,'Розрах.заг.варт.'!$F$8*(IF($O$17-B122&gt;=12,$M$17,$M$17*($O$17-B122)/12)),""))</f>
        <v/>
      </c>
      <c r="M122" s="40" t="str">
        <f t="shared" si="13"/>
        <v/>
      </c>
      <c r="N122" s="113"/>
      <c r="O122" s="113"/>
      <c r="P122" s="115"/>
      <c r="Q122" s="43"/>
      <c r="S122" s="44" t="str">
        <f>IF(B122&lt;=$O$17,XIRR($T$27:T122,$C$27:C122),"")</f>
        <v/>
      </c>
      <c r="T122" s="233" t="e">
        <f t="shared" si="20"/>
        <v>#VALUE!</v>
      </c>
    </row>
    <row r="123" spans="2:20" x14ac:dyDescent="0.35">
      <c r="B123" s="117" t="str">
        <f t="shared" si="14"/>
        <v/>
      </c>
      <c r="C123" s="42" t="str">
        <f t="shared" si="21"/>
        <v/>
      </c>
      <c r="D123" s="118" t="str">
        <f t="shared" si="15"/>
        <v/>
      </c>
      <c r="E123" s="239" t="str">
        <f t="shared" si="16"/>
        <v/>
      </c>
      <c r="F123" s="119" t="str">
        <f t="shared" si="17"/>
        <v/>
      </c>
      <c r="G123" s="43" t="str">
        <f t="shared" si="18"/>
        <v/>
      </c>
      <c r="H123" s="220">
        <f t="shared" si="19"/>
        <v>0</v>
      </c>
      <c r="I123" s="138"/>
      <c r="J123" s="113"/>
      <c r="K123" s="113"/>
      <c r="L123" s="113" t="str">
        <f>IF(C123="","",IF(MOD(B123,12)=0,'Розрах.заг.варт.'!$F$8*(IF($O$17-B123&gt;=12,$M$17,$M$17*($O$17-B123)/12)),""))</f>
        <v/>
      </c>
      <c r="M123" s="40" t="str">
        <f t="shared" si="13"/>
        <v/>
      </c>
      <c r="N123" s="113"/>
      <c r="O123" s="113"/>
      <c r="P123" s="115"/>
      <c r="Q123" s="43"/>
      <c r="S123" s="44" t="str">
        <f>IF(B123&lt;=$O$17,XIRR($T$27:T123,$C$27:C123),"")</f>
        <v/>
      </c>
      <c r="T123" s="233" t="e">
        <f t="shared" si="20"/>
        <v>#VALUE!</v>
      </c>
    </row>
    <row r="124" spans="2:20" x14ac:dyDescent="0.35">
      <c r="B124" s="117" t="str">
        <f t="shared" si="14"/>
        <v/>
      </c>
      <c r="C124" s="42" t="str">
        <f t="shared" si="21"/>
        <v/>
      </c>
      <c r="D124" s="118" t="str">
        <f t="shared" si="15"/>
        <v/>
      </c>
      <c r="E124" s="239" t="str">
        <f t="shared" si="16"/>
        <v/>
      </c>
      <c r="F124" s="119" t="str">
        <f t="shared" si="17"/>
        <v/>
      </c>
      <c r="G124" s="43" t="str">
        <f t="shared" si="18"/>
        <v/>
      </c>
      <c r="H124" s="220">
        <f t="shared" si="19"/>
        <v>0</v>
      </c>
      <c r="I124" s="138"/>
      <c r="J124" s="113"/>
      <c r="K124" s="113"/>
      <c r="L124" s="113" t="str">
        <f>IF(C124="","",IF(MOD(B124,12)=0,'Розрах.заг.варт.'!$F$8*(IF($O$17-B124&gt;=12,$M$17,$M$17*($O$17-B124)/12)),""))</f>
        <v/>
      </c>
      <c r="M124" s="40" t="str">
        <f t="shared" si="13"/>
        <v/>
      </c>
      <c r="N124" s="113"/>
      <c r="O124" s="113"/>
      <c r="P124" s="115"/>
      <c r="Q124" s="43"/>
      <c r="S124" s="44" t="str">
        <f>IF(B124&lt;=$O$17,XIRR($T$27:T124,$C$27:C124),"")</f>
        <v/>
      </c>
      <c r="T124" s="233" t="e">
        <f t="shared" si="20"/>
        <v>#VALUE!</v>
      </c>
    </row>
    <row r="125" spans="2:20" x14ac:dyDescent="0.35">
      <c r="B125" s="117" t="str">
        <f t="shared" si="14"/>
        <v/>
      </c>
      <c r="C125" s="42" t="str">
        <f t="shared" si="21"/>
        <v/>
      </c>
      <c r="D125" s="118" t="str">
        <f t="shared" si="15"/>
        <v/>
      </c>
      <c r="E125" s="239" t="str">
        <f t="shared" si="16"/>
        <v/>
      </c>
      <c r="F125" s="119" t="str">
        <f t="shared" si="17"/>
        <v/>
      </c>
      <c r="G125" s="43" t="str">
        <f t="shared" si="18"/>
        <v/>
      </c>
      <c r="H125" s="220">
        <f t="shared" si="19"/>
        <v>0</v>
      </c>
      <c r="I125" s="138"/>
      <c r="J125" s="113"/>
      <c r="K125" s="113"/>
      <c r="L125" s="113" t="str">
        <f>IF(C125="","",IF(MOD(B125,12)=0,'Розрах.заг.варт.'!$F$8*(IF($O$17-B125&gt;=12,$M$17,$M$17*($O$17-B125)/12)),""))</f>
        <v/>
      </c>
      <c r="M125" s="40" t="str">
        <f t="shared" si="13"/>
        <v/>
      </c>
      <c r="N125" s="113"/>
      <c r="O125" s="113"/>
      <c r="P125" s="115"/>
      <c r="Q125" s="43"/>
      <c r="S125" s="44" t="str">
        <f>IF(B125&lt;=$O$17,XIRR($T$27:T125,$C$27:C125),"")</f>
        <v/>
      </c>
      <c r="T125" s="233" t="e">
        <f t="shared" si="20"/>
        <v>#VALUE!</v>
      </c>
    </row>
    <row r="126" spans="2:20" x14ac:dyDescent="0.35">
      <c r="B126" s="117" t="str">
        <f t="shared" si="14"/>
        <v/>
      </c>
      <c r="C126" s="42" t="str">
        <f t="shared" si="21"/>
        <v/>
      </c>
      <c r="D126" s="118" t="str">
        <f t="shared" si="15"/>
        <v/>
      </c>
      <c r="E126" s="239" t="str">
        <f t="shared" si="16"/>
        <v/>
      </c>
      <c r="F126" s="119" t="str">
        <f t="shared" si="17"/>
        <v/>
      </c>
      <c r="G126" s="43" t="str">
        <f t="shared" si="18"/>
        <v/>
      </c>
      <c r="H126" s="220">
        <f t="shared" si="19"/>
        <v>0</v>
      </c>
      <c r="I126" s="138"/>
      <c r="J126" s="113"/>
      <c r="K126" s="113"/>
      <c r="L126" s="113" t="str">
        <f>IF(C126="","",IF(MOD(B126,12)=0,'Розрах.заг.варт.'!$F$8*(IF($O$17-B126&gt;=12,$M$17,$M$17*($O$17-B126)/12)),""))</f>
        <v/>
      </c>
      <c r="M126" s="40" t="str">
        <f t="shared" si="13"/>
        <v/>
      </c>
      <c r="N126" s="113"/>
      <c r="O126" s="113"/>
      <c r="P126" s="115"/>
      <c r="Q126" s="43"/>
      <c r="S126" s="44" t="str">
        <f>IF(B126&lt;=$O$17,XIRR($T$27:T126,$C$27:C126),"")</f>
        <v/>
      </c>
      <c r="T126" s="233" t="e">
        <f t="shared" si="20"/>
        <v>#VALUE!</v>
      </c>
    </row>
    <row r="127" spans="2:20" x14ac:dyDescent="0.35">
      <c r="B127" s="117" t="str">
        <f t="shared" si="14"/>
        <v/>
      </c>
      <c r="C127" s="42" t="str">
        <f t="shared" si="21"/>
        <v/>
      </c>
      <c r="D127" s="118" t="str">
        <f t="shared" si="15"/>
        <v/>
      </c>
      <c r="E127" s="239" t="str">
        <f t="shared" si="16"/>
        <v/>
      </c>
      <c r="F127" s="119" t="str">
        <f t="shared" si="17"/>
        <v/>
      </c>
      <c r="G127" s="43" t="str">
        <f t="shared" si="18"/>
        <v/>
      </c>
      <c r="H127" s="220">
        <f t="shared" si="19"/>
        <v>0</v>
      </c>
      <c r="I127" s="138"/>
      <c r="J127" s="113"/>
      <c r="K127" s="113"/>
      <c r="L127" s="113" t="str">
        <f>IF(C127="","",IF(MOD(B127,12)=0,'Розрах.заг.варт.'!$F$8*(IF($O$17-B127&gt;=12,$M$17,$M$17*($O$17-B127)/12)),""))</f>
        <v/>
      </c>
      <c r="M127" s="40" t="str">
        <f t="shared" si="13"/>
        <v/>
      </c>
      <c r="N127" s="113"/>
      <c r="O127" s="113"/>
      <c r="P127" s="115"/>
      <c r="Q127" s="43"/>
      <c r="S127" s="44" t="str">
        <f>IF(B127&lt;=$O$17,XIRR($T$27:T127,$C$27:C127),"")</f>
        <v/>
      </c>
      <c r="T127" s="233" t="e">
        <f t="shared" si="20"/>
        <v>#VALUE!</v>
      </c>
    </row>
    <row r="128" spans="2:20" x14ac:dyDescent="0.35">
      <c r="B128" s="117" t="str">
        <f t="shared" si="14"/>
        <v/>
      </c>
      <c r="C128" s="42" t="str">
        <f t="shared" si="21"/>
        <v/>
      </c>
      <c r="D128" s="118" t="str">
        <f t="shared" si="15"/>
        <v/>
      </c>
      <c r="E128" s="239" t="str">
        <f t="shared" si="16"/>
        <v/>
      </c>
      <c r="F128" s="119" t="str">
        <f t="shared" si="17"/>
        <v/>
      </c>
      <c r="G128" s="43" t="str">
        <f t="shared" si="18"/>
        <v/>
      </c>
      <c r="H128" s="220">
        <f t="shared" si="19"/>
        <v>0</v>
      </c>
      <c r="I128" s="138"/>
      <c r="J128" s="113"/>
      <c r="K128" s="113"/>
      <c r="L128" s="113" t="str">
        <f>IF(C128="","",IF(MOD(B128,12)=0,'Розрах.заг.варт.'!$F$8*(IF($O$17-B128&gt;=12,$M$17,$M$17*($O$17-B128)/12)),""))</f>
        <v/>
      </c>
      <c r="M128" s="40" t="str">
        <f t="shared" si="13"/>
        <v/>
      </c>
      <c r="N128" s="113"/>
      <c r="O128" s="113"/>
      <c r="P128" s="115"/>
      <c r="Q128" s="43"/>
      <c r="S128" s="44" t="str">
        <f>IF(B128&lt;=$O$17,XIRR($T$27:T128,$C$27:C128),"")</f>
        <v/>
      </c>
      <c r="T128" s="233" t="e">
        <f t="shared" si="20"/>
        <v>#VALUE!</v>
      </c>
    </row>
    <row r="129" spans="2:20" x14ac:dyDescent="0.35">
      <c r="B129" s="117" t="str">
        <f t="shared" si="14"/>
        <v/>
      </c>
      <c r="C129" s="42" t="str">
        <f t="shared" si="21"/>
        <v/>
      </c>
      <c r="D129" s="118" t="str">
        <f t="shared" si="15"/>
        <v/>
      </c>
      <c r="E129" s="239" t="str">
        <f t="shared" si="16"/>
        <v/>
      </c>
      <c r="F129" s="119" t="str">
        <f t="shared" si="17"/>
        <v/>
      </c>
      <c r="G129" s="43" t="str">
        <f t="shared" si="18"/>
        <v/>
      </c>
      <c r="H129" s="220">
        <f t="shared" si="19"/>
        <v>0</v>
      </c>
      <c r="I129" s="138"/>
      <c r="J129" s="113"/>
      <c r="K129" s="113"/>
      <c r="L129" s="113" t="str">
        <f>IF(C129="","",IF(MOD(B129,12)=0,'Розрах.заг.варт.'!$F$8*(IF($O$17-B129&gt;=12,$M$17,$M$17*($O$17-B129)/12)),""))</f>
        <v/>
      </c>
      <c r="M129" s="40" t="str">
        <f t="shared" si="13"/>
        <v/>
      </c>
      <c r="N129" s="113"/>
      <c r="O129" s="113"/>
      <c r="P129" s="115"/>
      <c r="Q129" s="43"/>
      <c r="S129" s="44" t="str">
        <f>IF(B129&lt;=$O$17,XIRR($T$27:T129,$C$27:C129),"")</f>
        <v/>
      </c>
      <c r="T129" s="233" t="e">
        <f t="shared" si="20"/>
        <v>#VALUE!</v>
      </c>
    </row>
    <row r="130" spans="2:20" x14ac:dyDescent="0.35">
      <c r="B130" s="117" t="str">
        <f t="shared" si="14"/>
        <v/>
      </c>
      <c r="C130" s="42" t="str">
        <f t="shared" si="21"/>
        <v/>
      </c>
      <c r="D130" s="118" t="str">
        <f t="shared" si="15"/>
        <v/>
      </c>
      <c r="E130" s="239" t="str">
        <f t="shared" si="16"/>
        <v/>
      </c>
      <c r="F130" s="119" t="str">
        <f t="shared" si="17"/>
        <v/>
      </c>
      <c r="G130" s="43" t="str">
        <f t="shared" si="18"/>
        <v/>
      </c>
      <c r="H130" s="220">
        <f t="shared" si="19"/>
        <v>0</v>
      </c>
      <c r="I130" s="138"/>
      <c r="J130" s="113"/>
      <c r="K130" s="113"/>
      <c r="L130" s="113" t="str">
        <f>IF(C130="","",IF(MOD(B130,12)=0,'Розрах.заг.варт.'!$F$8*(IF($O$17-B130&gt;=12,$M$17,$M$17*($O$17-B130)/12)),""))</f>
        <v/>
      </c>
      <c r="M130" s="40" t="str">
        <f t="shared" si="13"/>
        <v/>
      </c>
      <c r="N130" s="113"/>
      <c r="O130" s="113"/>
      <c r="P130" s="115"/>
      <c r="Q130" s="43"/>
      <c r="S130" s="44" t="str">
        <f>IF(B130&lt;=$O$17,XIRR($T$27:T130,$C$27:C130),"")</f>
        <v/>
      </c>
      <c r="T130" s="233" t="e">
        <f t="shared" si="20"/>
        <v>#VALUE!</v>
      </c>
    </row>
    <row r="131" spans="2:20" x14ac:dyDescent="0.35">
      <c r="B131" s="117" t="str">
        <f t="shared" si="14"/>
        <v/>
      </c>
      <c r="C131" s="42" t="str">
        <f t="shared" si="21"/>
        <v/>
      </c>
      <c r="D131" s="118" t="str">
        <f t="shared" si="15"/>
        <v/>
      </c>
      <c r="E131" s="239" t="str">
        <f t="shared" si="16"/>
        <v/>
      </c>
      <c r="F131" s="119" t="str">
        <f t="shared" si="17"/>
        <v/>
      </c>
      <c r="G131" s="43" t="str">
        <f t="shared" si="18"/>
        <v/>
      </c>
      <c r="H131" s="220">
        <f t="shared" si="19"/>
        <v>0</v>
      </c>
      <c r="I131" s="138"/>
      <c r="J131" s="113"/>
      <c r="K131" s="113"/>
      <c r="L131" s="113" t="str">
        <f>IF(C131="","",IF(MOD(B131,12)=0,'Розрах.заг.варт.'!$F$8*(IF($O$17-B131&gt;=12,$M$17,$M$17*($O$17-B131)/12)),""))</f>
        <v/>
      </c>
      <c r="M131" s="40" t="str">
        <f t="shared" si="13"/>
        <v/>
      </c>
      <c r="N131" s="113"/>
      <c r="O131" s="113"/>
      <c r="P131" s="115"/>
      <c r="Q131" s="43"/>
      <c r="S131" s="44" t="str">
        <f>IF(B131&lt;=$O$17,XIRR($T$27:T131,$C$27:C131),"")</f>
        <v/>
      </c>
      <c r="T131" s="233" t="e">
        <f t="shared" si="20"/>
        <v>#VALUE!</v>
      </c>
    </row>
    <row r="132" spans="2:20" x14ac:dyDescent="0.35">
      <c r="B132" s="117" t="str">
        <f t="shared" si="14"/>
        <v/>
      </c>
      <c r="C132" s="42" t="str">
        <f t="shared" si="21"/>
        <v/>
      </c>
      <c r="D132" s="118" t="str">
        <f t="shared" si="15"/>
        <v/>
      </c>
      <c r="E132" s="239" t="str">
        <f t="shared" si="16"/>
        <v/>
      </c>
      <c r="F132" s="119" t="str">
        <f t="shared" si="17"/>
        <v/>
      </c>
      <c r="G132" s="43" t="str">
        <f t="shared" si="18"/>
        <v/>
      </c>
      <c r="H132" s="220">
        <f t="shared" si="19"/>
        <v>0</v>
      </c>
      <c r="I132" s="138"/>
      <c r="J132" s="113"/>
      <c r="K132" s="113"/>
      <c r="L132" s="113" t="str">
        <f>IF(C132="","",IF(MOD(B132,12)=0,'Розрах.заг.варт.'!$F$8*(IF($O$17-B132&gt;=12,$M$17,$M$17*($O$17-B132)/12)),""))</f>
        <v/>
      </c>
      <c r="M132" s="40" t="str">
        <f t="shared" si="13"/>
        <v/>
      </c>
      <c r="N132" s="113"/>
      <c r="O132" s="113"/>
      <c r="P132" s="115"/>
      <c r="Q132" s="43"/>
      <c r="S132" s="44" t="str">
        <f>IF(B132&lt;=$O$17,XIRR($T$27:T132,$C$27:C132),"")</f>
        <v/>
      </c>
      <c r="T132" s="233" t="e">
        <f t="shared" si="20"/>
        <v>#VALUE!</v>
      </c>
    </row>
    <row r="133" spans="2:20" x14ac:dyDescent="0.35">
      <c r="B133" s="117" t="str">
        <f t="shared" si="14"/>
        <v/>
      </c>
      <c r="C133" s="42" t="str">
        <f t="shared" si="21"/>
        <v/>
      </c>
      <c r="D133" s="118" t="str">
        <f t="shared" si="15"/>
        <v/>
      </c>
      <c r="E133" s="239" t="str">
        <f t="shared" si="16"/>
        <v/>
      </c>
      <c r="F133" s="119" t="str">
        <f t="shared" si="17"/>
        <v/>
      </c>
      <c r="G133" s="43" t="str">
        <f t="shared" si="18"/>
        <v/>
      </c>
      <c r="H133" s="220">
        <f t="shared" si="19"/>
        <v>0</v>
      </c>
      <c r="I133" s="138"/>
      <c r="J133" s="113"/>
      <c r="K133" s="113"/>
      <c r="L133" s="113" t="str">
        <f>IF(C133="","",IF(MOD(B133,12)=0,'Розрах.заг.варт.'!$F$8*(IF($O$17-B133&gt;=12,$M$17,$M$17*($O$17-B133)/12)),""))</f>
        <v/>
      </c>
      <c r="M133" s="40" t="str">
        <f t="shared" si="13"/>
        <v/>
      </c>
      <c r="N133" s="113"/>
      <c r="O133" s="113"/>
      <c r="P133" s="115"/>
      <c r="Q133" s="43"/>
      <c r="S133" s="44" t="str">
        <f>IF(B133&lt;=$O$17,XIRR($T$27:T133,$C$27:C133),"")</f>
        <v/>
      </c>
      <c r="T133" s="233" t="e">
        <f t="shared" si="20"/>
        <v>#VALUE!</v>
      </c>
    </row>
    <row r="134" spans="2:20" x14ac:dyDescent="0.35">
      <c r="B134" s="117" t="str">
        <f t="shared" si="14"/>
        <v/>
      </c>
      <c r="C134" s="42" t="str">
        <f t="shared" si="21"/>
        <v/>
      </c>
      <c r="D134" s="118" t="str">
        <f t="shared" si="15"/>
        <v/>
      </c>
      <c r="E134" s="239" t="str">
        <f t="shared" si="16"/>
        <v/>
      </c>
      <c r="F134" s="119" t="str">
        <f t="shared" si="17"/>
        <v/>
      </c>
      <c r="G134" s="43" t="str">
        <f t="shared" si="18"/>
        <v/>
      </c>
      <c r="H134" s="220">
        <f t="shared" si="19"/>
        <v>0</v>
      </c>
      <c r="I134" s="138"/>
      <c r="J134" s="113"/>
      <c r="K134" s="113"/>
      <c r="L134" s="113" t="str">
        <f>IF(C134="","",IF(MOD(B134,12)=0,'Розрах.заг.варт.'!$F$8*(IF($O$17-B134&gt;=12,$M$17,$M$17*($O$17-B134)/12)),""))</f>
        <v/>
      </c>
      <c r="M134" s="40" t="str">
        <f t="shared" si="13"/>
        <v/>
      </c>
      <c r="N134" s="113"/>
      <c r="O134" s="113"/>
      <c r="P134" s="115"/>
      <c r="Q134" s="43"/>
      <c r="S134" s="44" t="str">
        <f>IF(B134&lt;=$O$17,XIRR($T$27:T134,$C$27:C134),"")</f>
        <v/>
      </c>
      <c r="T134" s="233" t="e">
        <f t="shared" si="20"/>
        <v>#VALUE!</v>
      </c>
    </row>
    <row r="135" spans="2:20" x14ac:dyDescent="0.35">
      <c r="B135" s="117" t="str">
        <f t="shared" si="14"/>
        <v/>
      </c>
      <c r="C135" s="42" t="str">
        <f t="shared" si="21"/>
        <v/>
      </c>
      <c r="D135" s="118" t="str">
        <f t="shared" si="15"/>
        <v/>
      </c>
      <c r="E135" s="239" t="str">
        <f t="shared" si="16"/>
        <v/>
      </c>
      <c r="F135" s="119" t="str">
        <f t="shared" si="17"/>
        <v/>
      </c>
      <c r="G135" s="43" t="str">
        <f t="shared" si="18"/>
        <v/>
      </c>
      <c r="H135" s="220">
        <f t="shared" si="19"/>
        <v>0</v>
      </c>
      <c r="I135" s="138"/>
      <c r="J135" s="113"/>
      <c r="K135" s="113"/>
      <c r="L135" s="113" t="str">
        <f>IF(C135="","",IF(MOD(B135,12)=0,'Розрах.заг.варт.'!$F$8*(IF($O$17-B135&gt;=12,$M$17,$M$17*($O$17-B135)/12)),""))</f>
        <v/>
      </c>
      <c r="M135" s="40" t="str">
        <f t="shared" si="13"/>
        <v/>
      </c>
      <c r="N135" s="113"/>
      <c r="O135" s="113"/>
      <c r="P135" s="115"/>
      <c r="Q135" s="43"/>
      <c r="S135" s="44" t="str">
        <f>IF(B135&lt;=$O$17,XIRR($T$27:T135,$C$27:C135),"")</f>
        <v/>
      </c>
      <c r="T135" s="233" t="e">
        <f t="shared" si="20"/>
        <v>#VALUE!</v>
      </c>
    </row>
    <row r="136" spans="2:20" x14ac:dyDescent="0.35">
      <c r="B136" s="117" t="str">
        <f t="shared" si="14"/>
        <v/>
      </c>
      <c r="C136" s="42" t="str">
        <f t="shared" si="21"/>
        <v/>
      </c>
      <c r="D136" s="118" t="str">
        <f t="shared" si="15"/>
        <v/>
      </c>
      <c r="E136" s="239" t="str">
        <f t="shared" si="16"/>
        <v/>
      </c>
      <c r="F136" s="119" t="str">
        <f t="shared" si="17"/>
        <v/>
      </c>
      <c r="G136" s="43" t="str">
        <f t="shared" si="18"/>
        <v/>
      </c>
      <c r="H136" s="220">
        <f t="shared" si="19"/>
        <v>0</v>
      </c>
      <c r="I136" s="138"/>
      <c r="J136" s="113"/>
      <c r="K136" s="113"/>
      <c r="L136" s="113" t="str">
        <f>IF(C136="","",IF(MOD(B136,12)=0,'Розрах.заг.варт.'!$F$8*(IF($O$17-B136&gt;=12,$M$17,$M$17*($O$17-B136)/12)),""))</f>
        <v/>
      </c>
      <c r="M136" s="40" t="str">
        <f t="shared" si="13"/>
        <v/>
      </c>
      <c r="N136" s="113"/>
      <c r="O136" s="113"/>
      <c r="P136" s="115"/>
      <c r="Q136" s="43"/>
      <c r="S136" s="44" t="str">
        <f>IF(B136&lt;=$O$17,XIRR($T$27:T136,$C$27:C136),"")</f>
        <v/>
      </c>
      <c r="T136" s="233" t="e">
        <f t="shared" si="20"/>
        <v>#VALUE!</v>
      </c>
    </row>
    <row r="137" spans="2:20" x14ac:dyDescent="0.35">
      <c r="B137" s="117" t="str">
        <f t="shared" si="14"/>
        <v/>
      </c>
      <c r="C137" s="42" t="str">
        <f t="shared" si="21"/>
        <v/>
      </c>
      <c r="D137" s="118" t="str">
        <f t="shared" si="15"/>
        <v/>
      </c>
      <c r="E137" s="239" t="str">
        <f t="shared" si="16"/>
        <v/>
      </c>
      <c r="F137" s="119" t="str">
        <f t="shared" si="17"/>
        <v/>
      </c>
      <c r="G137" s="43" t="str">
        <f t="shared" si="18"/>
        <v/>
      </c>
      <c r="H137" s="220">
        <f t="shared" si="19"/>
        <v>0</v>
      </c>
      <c r="I137" s="138"/>
      <c r="J137" s="113"/>
      <c r="K137" s="113"/>
      <c r="L137" s="113" t="str">
        <f>IF(C137="","",IF(MOD(B137,12)=0,'Розрах.заг.варт.'!$F$8*(IF($O$17-B137&gt;=12,$M$17,$M$17*($O$17-B137)/12)),""))</f>
        <v/>
      </c>
      <c r="M137" s="40" t="str">
        <f t="shared" si="13"/>
        <v/>
      </c>
      <c r="N137" s="113"/>
      <c r="O137" s="113"/>
      <c r="P137" s="115"/>
      <c r="Q137" s="43"/>
      <c r="S137" s="44" t="str">
        <f>IF(B137&lt;=$O$17,XIRR($T$27:T137,$C$27:C137),"")</f>
        <v/>
      </c>
      <c r="T137" s="233" t="e">
        <f t="shared" si="20"/>
        <v>#VALUE!</v>
      </c>
    </row>
    <row r="138" spans="2:20" x14ac:dyDescent="0.35">
      <c r="B138" s="117" t="str">
        <f t="shared" si="14"/>
        <v/>
      </c>
      <c r="C138" s="42" t="str">
        <f t="shared" si="21"/>
        <v/>
      </c>
      <c r="D138" s="118" t="str">
        <f t="shared" si="15"/>
        <v/>
      </c>
      <c r="E138" s="239" t="str">
        <f t="shared" si="16"/>
        <v/>
      </c>
      <c r="F138" s="119" t="str">
        <f t="shared" si="17"/>
        <v/>
      </c>
      <c r="G138" s="43" t="str">
        <f t="shared" si="18"/>
        <v/>
      </c>
      <c r="H138" s="220">
        <f t="shared" si="19"/>
        <v>0</v>
      </c>
      <c r="I138" s="138"/>
      <c r="J138" s="113"/>
      <c r="K138" s="113"/>
      <c r="L138" s="113" t="str">
        <f>IF(C138="","",IF(MOD(B138,12)=0,'Розрах.заг.варт.'!$F$8*(IF($O$17-B138&gt;=12,$M$17,$M$17*($O$17-B138)/12)),""))</f>
        <v/>
      </c>
      <c r="M138" s="40" t="str">
        <f t="shared" si="13"/>
        <v/>
      </c>
      <c r="N138" s="113"/>
      <c r="O138" s="113"/>
      <c r="P138" s="115"/>
      <c r="Q138" s="43"/>
      <c r="S138" s="44" t="str">
        <f>IF(B138&lt;=$O$17,XIRR($T$27:T138,$C$27:C138),"")</f>
        <v/>
      </c>
      <c r="T138" s="233" t="e">
        <f t="shared" si="20"/>
        <v>#VALUE!</v>
      </c>
    </row>
    <row r="139" spans="2:20" x14ac:dyDescent="0.35">
      <c r="B139" s="117" t="str">
        <f t="shared" si="14"/>
        <v/>
      </c>
      <c r="C139" s="42" t="str">
        <f t="shared" si="21"/>
        <v/>
      </c>
      <c r="D139" s="118" t="str">
        <f t="shared" si="15"/>
        <v/>
      </c>
      <c r="E139" s="239" t="str">
        <f t="shared" si="16"/>
        <v/>
      </c>
      <c r="F139" s="119" t="str">
        <f t="shared" si="17"/>
        <v/>
      </c>
      <c r="G139" s="43" t="str">
        <f t="shared" si="18"/>
        <v/>
      </c>
      <c r="H139" s="220">
        <f t="shared" si="19"/>
        <v>0</v>
      </c>
      <c r="I139" s="138"/>
      <c r="J139" s="113"/>
      <c r="K139" s="113"/>
      <c r="L139" s="113" t="str">
        <f>IF(C139="","",IF(MOD(B139,12)=0,'Розрах.заг.варт.'!$F$8*(IF($O$17-B139&gt;=12,$M$17,$M$17*($O$17-B139)/12)),""))</f>
        <v/>
      </c>
      <c r="M139" s="40" t="str">
        <f t="shared" si="13"/>
        <v/>
      </c>
      <c r="N139" s="113"/>
      <c r="O139" s="113"/>
      <c r="P139" s="115"/>
      <c r="Q139" s="43"/>
      <c r="S139" s="44" t="str">
        <f>IF(B139&lt;=$O$17,XIRR($T$27:T139,$C$27:C139),"")</f>
        <v/>
      </c>
      <c r="T139" s="233" t="e">
        <f t="shared" si="20"/>
        <v>#VALUE!</v>
      </c>
    </row>
    <row r="140" spans="2:20" x14ac:dyDescent="0.35">
      <c r="B140" s="117" t="str">
        <f t="shared" si="14"/>
        <v/>
      </c>
      <c r="C140" s="42" t="str">
        <f t="shared" si="21"/>
        <v/>
      </c>
      <c r="D140" s="118" t="str">
        <f t="shared" si="15"/>
        <v/>
      </c>
      <c r="E140" s="239" t="str">
        <f t="shared" si="16"/>
        <v/>
      </c>
      <c r="F140" s="119" t="str">
        <f t="shared" si="17"/>
        <v/>
      </c>
      <c r="G140" s="43" t="str">
        <f t="shared" si="18"/>
        <v/>
      </c>
      <c r="H140" s="220">
        <f t="shared" si="19"/>
        <v>0</v>
      </c>
      <c r="I140" s="138"/>
      <c r="J140" s="113"/>
      <c r="K140" s="113"/>
      <c r="L140" s="113" t="str">
        <f>IF(C140="","",IF(MOD(B140,12)=0,'Розрах.заг.варт.'!$F$8*(IF($O$17-B140&gt;=12,$M$17,$M$17*($O$17-B140)/12)),""))</f>
        <v/>
      </c>
      <c r="M140" s="40" t="str">
        <f t="shared" si="13"/>
        <v/>
      </c>
      <c r="N140" s="113"/>
      <c r="O140" s="113"/>
      <c r="P140" s="115"/>
      <c r="Q140" s="43"/>
      <c r="S140" s="44" t="str">
        <f>IF(B140&lt;=$O$17,XIRR($T$27:T140,$C$27:C140),"")</f>
        <v/>
      </c>
      <c r="T140" s="233" t="e">
        <f t="shared" si="20"/>
        <v>#VALUE!</v>
      </c>
    </row>
    <row r="141" spans="2:20" x14ac:dyDescent="0.35">
      <c r="B141" s="117" t="str">
        <f t="shared" si="14"/>
        <v/>
      </c>
      <c r="C141" s="42" t="str">
        <f t="shared" si="21"/>
        <v/>
      </c>
      <c r="D141" s="118" t="str">
        <f t="shared" si="15"/>
        <v/>
      </c>
      <c r="E141" s="239" t="str">
        <f t="shared" si="16"/>
        <v/>
      </c>
      <c r="F141" s="119" t="str">
        <f t="shared" si="17"/>
        <v/>
      </c>
      <c r="G141" s="43" t="str">
        <f t="shared" si="18"/>
        <v/>
      </c>
      <c r="H141" s="220">
        <f t="shared" si="19"/>
        <v>0</v>
      </c>
      <c r="I141" s="138"/>
      <c r="J141" s="113"/>
      <c r="K141" s="113"/>
      <c r="L141" s="113" t="str">
        <f>IF(C141="","",IF(MOD(B141,12)=0,'Розрах.заг.варт.'!$F$8*(IF($O$17-B141&gt;=12,$M$17,$M$17*($O$17-B141)/12)),""))</f>
        <v/>
      </c>
      <c r="M141" s="40" t="str">
        <f t="shared" si="13"/>
        <v/>
      </c>
      <c r="N141" s="113"/>
      <c r="O141" s="113"/>
      <c r="P141" s="115"/>
      <c r="Q141" s="43"/>
      <c r="S141" s="44" t="str">
        <f>IF(B141&lt;=$O$17,XIRR($T$27:T141,$C$27:C141),"")</f>
        <v/>
      </c>
      <c r="T141" s="233" t="e">
        <f t="shared" si="20"/>
        <v>#VALUE!</v>
      </c>
    </row>
    <row r="142" spans="2:20" x14ac:dyDescent="0.35">
      <c r="B142" s="117" t="str">
        <f t="shared" si="14"/>
        <v/>
      </c>
      <c r="C142" s="42" t="str">
        <f t="shared" si="21"/>
        <v/>
      </c>
      <c r="D142" s="118" t="str">
        <f t="shared" si="15"/>
        <v/>
      </c>
      <c r="E142" s="239" t="str">
        <f t="shared" si="16"/>
        <v/>
      </c>
      <c r="F142" s="119" t="str">
        <f t="shared" si="17"/>
        <v/>
      </c>
      <c r="G142" s="43" t="str">
        <f t="shared" si="18"/>
        <v/>
      </c>
      <c r="H142" s="220">
        <f t="shared" si="19"/>
        <v>0</v>
      </c>
      <c r="I142" s="138"/>
      <c r="J142" s="113"/>
      <c r="K142" s="113"/>
      <c r="L142" s="113" t="str">
        <f>IF(C142="","",IF(MOD(B142,12)=0,'Розрах.заг.варт.'!$F$8*(IF($O$17-B142&gt;=12,$M$17,$M$17*($O$17-B142)/12)),""))</f>
        <v/>
      </c>
      <c r="M142" s="40" t="str">
        <f t="shared" si="13"/>
        <v/>
      </c>
      <c r="N142" s="113"/>
      <c r="O142" s="113"/>
      <c r="P142" s="115"/>
      <c r="Q142" s="43"/>
      <c r="S142" s="44" t="str">
        <f>IF(B142&lt;=$O$17,XIRR($T$27:T142,$C$27:C142),"")</f>
        <v/>
      </c>
      <c r="T142" s="233" t="e">
        <f t="shared" si="20"/>
        <v>#VALUE!</v>
      </c>
    </row>
    <row r="143" spans="2:20" x14ac:dyDescent="0.35">
      <c r="B143" s="117" t="str">
        <f t="shared" si="14"/>
        <v/>
      </c>
      <c r="C143" s="42" t="str">
        <f t="shared" si="21"/>
        <v/>
      </c>
      <c r="D143" s="118" t="str">
        <f t="shared" si="15"/>
        <v/>
      </c>
      <c r="E143" s="239" t="str">
        <f t="shared" si="16"/>
        <v/>
      </c>
      <c r="F143" s="119" t="str">
        <f t="shared" si="17"/>
        <v/>
      </c>
      <c r="G143" s="43" t="str">
        <f t="shared" si="18"/>
        <v/>
      </c>
      <c r="H143" s="220">
        <f t="shared" si="19"/>
        <v>0</v>
      </c>
      <c r="I143" s="138"/>
      <c r="J143" s="113"/>
      <c r="K143" s="113"/>
      <c r="L143" s="113" t="str">
        <f>IF(C143="","",IF(MOD(B143,12)=0,'Розрах.заг.варт.'!$F$8*(IF($O$17-B143&gt;=12,$M$17,$M$17*($O$17-B143)/12)),""))</f>
        <v/>
      </c>
      <c r="M143" s="40" t="str">
        <f t="shared" si="13"/>
        <v/>
      </c>
      <c r="N143" s="113"/>
      <c r="O143" s="113"/>
      <c r="P143" s="115"/>
      <c r="Q143" s="43"/>
      <c r="S143" s="44" t="str">
        <f>IF(B143&lt;=$O$17,XIRR($T$27:T143,$C$27:C143),"")</f>
        <v/>
      </c>
      <c r="T143" s="233" t="e">
        <f t="shared" si="20"/>
        <v>#VALUE!</v>
      </c>
    </row>
    <row r="144" spans="2:20" x14ac:dyDescent="0.35">
      <c r="B144" s="117" t="str">
        <f t="shared" si="14"/>
        <v/>
      </c>
      <c r="C144" s="42" t="str">
        <f t="shared" si="21"/>
        <v/>
      </c>
      <c r="D144" s="118" t="str">
        <f t="shared" si="15"/>
        <v/>
      </c>
      <c r="E144" s="239" t="str">
        <f t="shared" si="16"/>
        <v/>
      </c>
      <c r="F144" s="119" t="str">
        <f t="shared" si="17"/>
        <v/>
      </c>
      <c r="G144" s="43" t="str">
        <f t="shared" si="18"/>
        <v/>
      </c>
      <c r="H144" s="220">
        <f t="shared" si="19"/>
        <v>0</v>
      </c>
      <c r="I144" s="138"/>
      <c r="J144" s="113"/>
      <c r="K144" s="113"/>
      <c r="L144" s="113" t="str">
        <f>IF(C144="","",IF(MOD(B144,12)=0,'Розрах.заг.варт.'!$F$8*(IF($O$17-B144&gt;=12,$M$17,$M$17*($O$17-B144)/12)),""))</f>
        <v/>
      </c>
      <c r="M144" s="40" t="str">
        <f t="shared" si="13"/>
        <v/>
      </c>
      <c r="N144" s="113"/>
      <c r="O144" s="113"/>
      <c r="P144" s="115"/>
      <c r="Q144" s="43"/>
      <c r="S144" s="44" t="str">
        <f>IF(B144&lt;=$O$17,XIRR($T$27:T144,$C$27:C144),"")</f>
        <v/>
      </c>
      <c r="T144" s="233" t="e">
        <f t="shared" si="20"/>
        <v>#VALUE!</v>
      </c>
    </row>
    <row r="145" spans="2:20" x14ac:dyDescent="0.35">
      <c r="B145" s="117" t="str">
        <f t="shared" si="14"/>
        <v/>
      </c>
      <c r="C145" s="42" t="str">
        <f t="shared" si="21"/>
        <v/>
      </c>
      <c r="D145" s="118" t="str">
        <f t="shared" si="15"/>
        <v/>
      </c>
      <c r="E145" s="239" t="str">
        <f t="shared" si="16"/>
        <v/>
      </c>
      <c r="F145" s="119" t="str">
        <f t="shared" si="17"/>
        <v/>
      </c>
      <c r="G145" s="43" t="str">
        <f t="shared" si="18"/>
        <v/>
      </c>
      <c r="H145" s="220">
        <f t="shared" si="19"/>
        <v>0</v>
      </c>
      <c r="I145" s="138"/>
      <c r="J145" s="113"/>
      <c r="K145" s="113"/>
      <c r="L145" s="113" t="str">
        <f>IF(C145="","",IF(MOD(B145,12)=0,'Розрах.заг.варт.'!$F$8*(IF($O$17-B145&gt;=12,$M$17,$M$17*($O$17-B145)/12)),""))</f>
        <v/>
      </c>
      <c r="M145" s="40" t="str">
        <f t="shared" si="13"/>
        <v/>
      </c>
      <c r="N145" s="113"/>
      <c r="O145" s="113"/>
      <c r="P145" s="115"/>
      <c r="Q145" s="43"/>
      <c r="S145" s="44" t="str">
        <f>IF(B145&lt;=$O$17,XIRR($T$27:T145,$C$27:C145),"")</f>
        <v/>
      </c>
      <c r="T145" s="233" t="e">
        <f t="shared" si="20"/>
        <v>#VALUE!</v>
      </c>
    </row>
    <row r="146" spans="2:20" x14ac:dyDescent="0.35">
      <c r="B146" s="117" t="str">
        <f t="shared" si="14"/>
        <v/>
      </c>
      <c r="C146" s="42" t="str">
        <f t="shared" si="21"/>
        <v/>
      </c>
      <c r="D146" s="118" t="str">
        <f t="shared" si="15"/>
        <v/>
      </c>
      <c r="E146" s="239" t="str">
        <f t="shared" si="16"/>
        <v/>
      </c>
      <c r="F146" s="119" t="str">
        <f t="shared" si="17"/>
        <v/>
      </c>
      <c r="G146" s="43" t="str">
        <f t="shared" si="18"/>
        <v/>
      </c>
      <c r="H146" s="220">
        <f t="shared" si="19"/>
        <v>0</v>
      </c>
      <c r="I146" s="138"/>
      <c r="J146" s="116"/>
      <c r="K146" s="113"/>
      <c r="L146" s="113" t="str">
        <f>IF(C146="","",IF(MOD(B146,12)=0,'Розрах.заг.варт.'!$F$8*(IF($O$17-B146&gt;=12,$M$17,$M$17*($O$17-B146)/12)),""))</f>
        <v/>
      </c>
      <c r="M146" s="40" t="str">
        <f t="shared" si="13"/>
        <v/>
      </c>
      <c r="N146" s="116"/>
      <c r="O146" s="116"/>
      <c r="P146" s="115"/>
      <c r="Q146" s="43"/>
      <c r="S146" s="44" t="str">
        <f>IF(B146&lt;=$O$17,XIRR($T$27:T146,$C$27:C146),"")</f>
        <v/>
      </c>
      <c r="T146" s="233" t="e">
        <f t="shared" si="20"/>
        <v>#VALUE!</v>
      </c>
    </row>
    <row r="147" spans="2:20" x14ac:dyDescent="0.35">
      <c r="B147" s="117" t="str">
        <f t="shared" si="14"/>
        <v/>
      </c>
      <c r="C147" s="42" t="str">
        <f t="shared" si="21"/>
        <v/>
      </c>
      <c r="D147" s="118" t="str">
        <f t="shared" si="15"/>
        <v/>
      </c>
      <c r="E147" s="239" t="str">
        <f t="shared" si="16"/>
        <v/>
      </c>
      <c r="F147" s="119" t="str">
        <f t="shared" si="17"/>
        <v/>
      </c>
      <c r="G147" s="43" t="str">
        <f t="shared" si="18"/>
        <v/>
      </c>
      <c r="H147" s="220">
        <f t="shared" si="19"/>
        <v>0</v>
      </c>
      <c r="I147" s="138"/>
      <c r="J147" s="116"/>
      <c r="K147" s="113"/>
      <c r="L147" s="113" t="str">
        <f>IF(C147="","",IF(MOD(B147,12)=0,'Розрах.заг.варт.'!$F$8*(IF($O$17-B147&gt;=12,$M$17,$M$17*($O$17-B147)/12)),""))</f>
        <v/>
      </c>
      <c r="M147" s="40" t="str">
        <f t="shared" si="13"/>
        <v/>
      </c>
      <c r="N147" s="116"/>
      <c r="O147" s="116"/>
      <c r="P147" s="115"/>
      <c r="Q147" s="43"/>
      <c r="S147" s="44" t="str">
        <f>IF(B147&lt;=$O$17,XIRR($T$27:T147,$C$27:C147),"")</f>
        <v/>
      </c>
      <c r="T147" s="233" t="e">
        <f t="shared" si="20"/>
        <v>#VALUE!</v>
      </c>
    </row>
    <row r="148" spans="2:20" x14ac:dyDescent="0.35">
      <c r="B148" s="117" t="str">
        <f t="shared" si="14"/>
        <v/>
      </c>
      <c r="C148" s="42" t="str">
        <f t="shared" si="21"/>
        <v/>
      </c>
      <c r="D148" s="118" t="str">
        <f t="shared" si="15"/>
        <v/>
      </c>
      <c r="E148" s="239" t="str">
        <f t="shared" si="16"/>
        <v/>
      </c>
      <c r="F148" s="119" t="str">
        <f t="shared" si="17"/>
        <v/>
      </c>
      <c r="G148" s="43" t="str">
        <f t="shared" si="18"/>
        <v/>
      </c>
      <c r="H148" s="220">
        <f t="shared" si="19"/>
        <v>0</v>
      </c>
      <c r="I148" s="138"/>
      <c r="J148" s="7"/>
      <c r="K148" s="7"/>
      <c r="L148" s="113" t="str">
        <f>IF(C148="","",IF(MOD(B148,12)=0,'Розрах.заг.варт.'!$F$8*(IF($O$17-B148&gt;=12,$M$17,$M$17*($O$17-B148)/12)),""))</f>
        <v/>
      </c>
      <c r="M148" s="40" t="str">
        <f t="shared" si="13"/>
        <v/>
      </c>
      <c r="N148" s="7"/>
      <c r="O148" s="7"/>
      <c r="P148" s="110"/>
      <c r="Q148" s="43"/>
      <c r="S148" s="44" t="str">
        <f>IF(B148&lt;=$O$17,XIRR($T$27:T148,$C$27:C148),"")</f>
        <v/>
      </c>
      <c r="T148" s="233" t="e">
        <f t="shared" si="20"/>
        <v>#VALUE!</v>
      </c>
    </row>
    <row r="149" spans="2:20" x14ac:dyDescent="0.35">
      <c r="B149" s="117" t="str">
        <f t="shared" si="14"/>
        <v/>
      </c>
      <c r="C149" s="42" t="str">
        <f t="shared" si="21"/>
        <v/>
      </c>
      <c r="D149" s="118" t="str">
        <f t="shared" si="15"/>
        <v/>
      </c>
      <c r="E149" s="239" t="str">
        <f t="shared" si="16"/>
        <v/>
      </c>
      <c r="F149" s="119" t="str">
        <f t="shared" si="17"/>
        <v/>
      </c>
      <c r="G149" s="43" t="str">
        <f t="shared" si="18"/>
        <v/>
      </c>
      <c r="H149" s="220">
        <f t="shared" si="19"/>
        <v>0</v>
      </c>
      <c r="I149" s="138"/>
      <c r="J149" s="7"/>
      <c r="K149" s="7"/>
      <c r="L149" s="113" t="str">
        <f>IF(C149="","",IF(MOD(B149,12)=0,'Розрах.заг.варт.'!$F$8*(IF($O$17-B149&gt;=12,$M$17,$M$17*($O$17-B149)/12)),""))</f>
        <v/>
      </c>
      <c r="M149" s="40" t="str">
        <f t="shared" si="13"/>
        <v/>
      </c>
      <c r="N149" s="7"/>
      <c r="O149" s="7"/>
      <c r="P149" s="7"/>
      <c r="Q149" s="43"/>
      <c r="S149" s="44" t="str">
        <f>IF(B149&lt;=$O$17,XIRR($T$27:T149,$C$27:C149),"")</f>
        <v/>
      </c>
      <c r="T149" s="233" t="e">
        <f t="shared" si="20"/>
        <v>#VALUE!</v>
      </c>
    </row>
    <row r="150" spans="2:20" x14ac:dyDescent="0.35">
      <c r="B150" s="117" t="str">
        <f t="shared" si="14"/>
        <v/>
      </c>
      <c r="C150" s="42" t="str">
        <f t="shared" si="21"/>
        <v/>
      </c>
      <c r="D150" s="118" t="str">
        <f t="shared" si="15"/>
        <v/>
      </c>
      <c r="E150" s="239" t="str">
        <f t="shared" si="16"/>
        <v/>
      </c>
      <c r="F150" s="119" t="str">
        <f t="shared" si="17"/>
        <v/>
      </c>
      <c r="G150" s="43" t="str">
        <f t="shared" si="18"/>
        <v/>
      </c>
      <c r="H150" s="220">
        <f t="shared" si="19"/>
        <v>0</v>
      </c>
      <c r="I150" s="138"/>
      <c r="J150" s="7"/>
      <c r="K150" s="7"/>
      <c r="L150" s="113" t="str">
        <f>IF(C150="","",IF(MOD(B150,12)=0,'Розрах.заг.варт.'!$F$8*(IF($O$17-B150&gt;=12,$M$17,$M$17*($O$17-B150)/12)),""))</f>
        <v/>
      </c>
      <c r="M150" s="40" t="str">
        <f t="shared" si="13"/>
        <v/>
      </c>
      <c r="N150" s="7"/>
      <c r="O150" s="7"/>
      <c r="P150" s="7"/>
      <c r="Q150" s="43"/>
      <c r="S150" s="44" t="str">
        <f>IF(B150&lt;=$O$17,XIRR($T$27:T150,$C$27:C150),"")</f>
        <v/>
      </c>
      <c r="T150" s="233" t="e">
        <f t="shared" si="20"/>
        <v>#VALUE!</v>
      </c>
    </row>
    <row r="151" spans="2:20" x14ac:dyDescent="0.35">
      <c r="B151" s="117" t="str">
        <f t="shared" si="14"/>
        <v/>
      </c>
      <c r="C151" s="42" t="str">
        <f t="shared" si="21"/>
        <v/>
      </c>
      <c r="D151" s="118" t="str">
        <f t="shared" si="15"/>
        <v/>
      </c>
      <c r="E151" s="239" t="str">
        <f t="shared" si="16"/>
        <v/>
      </c>
      <c r="F151" s="119" t="str">
        <f t="shared" si="17"/>
        <v/>
      </c>
      <c r="G151" s="43" t="str">
        <f t="shared" si="18"/>
        <v/>
      </c>
      <c r="H151" s="220">
        <f t="shared" si="19"/>
        <v>0</v>
      </c>
      <c r="I151" s="138"/>
      <c r="J151" s="7"/>
      <c r="K151" s="7"/>
      <c r="L151" s="113" t="str">
        <f>IF(C151="","",IF(MOD(B151,12)=0,'Розрах.заг.варт.'!$F$8*(IF($O$17-B151&gt;=12,$M$17,$M$17*($O$17-B151)/12)),""))</f>
        <v/>
      </c>
      <c r="M151" s="40" t="str">
        <f t="shared" si="13"/>
        <v/>
      </c>
      <c r="N151" s="7"/>
      <c r="O151" s="7"/>
      <c r="P151" s="7"/>
      <c r="Q151" s="43"/>
      <c r="S151" s="44" t="str">
        <f>IF(B151&lt;=$O$17,XIRR($T$27:T151,$C$27:C151),"")</f>
        <v/>
      </c>
      <c r="T151" s="233" t="e">
        <f t="shared" si="20"/>
        <v>#VALUE!</v>
      </c>
    </row>
    <row r="152" spans="2:20" x14ac:dyDescent="0.35">
      <c r="B152" s="117" t="str">
        <f t="shared" si="14"/>
        <v/>
      </c>
      <c r="C152" s="42" t="str">
        <f t="shared" si="21"/>
        <v/>
      </c>
      <c r="D152" s="118" t="str">
        <f t="shared" si="15"/>
        <v/>
      </c>
      <c r="E152" s="239" t="str">
        <f t="shared" si="16"/>
        <v/>
      </c>
      <c r="F152" s="119" t="str">
        <f t="shared" si="17"/>
        <v/>
      </c>
      <c r="G152" s="43" t="str">
        <f t="shared" si="18"/>
        <v/>
      </c>
      <c r="H152" s="220">
        <f t="shared" si="19"/>
        <v>0</v>
      </c>
      <c r="I152" s="138"/>
      <c r="J152" s="7"/>
      <c r="K152" s="7"/>
      <c r="L152" s="113" t="str">
        <f>IF(C152="","",IF(MOD(B152,12)=0,'Розрах.заг.варт.'!$F$8*(IF($O$17-B152&gt;=12,$M$17,$M$17*($O$17-B152)/12)),""))</f>
        <v/>
      </c>
      <c r="M152" s="40" t="str">
        <f t="shared" si="13"/>
        <v/>
      </c>
      <c r="N152" s="7"/>
      <c r="O152" s="7"/>
      <c r="P152" s="7"/>
      <c r="Q152" s="43"/>
      <c r="S152" s="44" t="str">
        <f>IF(B152&lt;=$O$17,XIRR($T$27:T152,$C$27:C152),"")</f>
        <v/>
      </c>
      <c r="T152" s="233" t="e">
        <f t="shared" si="20"/>
        <v>#VALUE!</v>
      </c>
    </row>
    <row r="153" spans="2:20" x14ac:dyDescent="0.35">
      <c r="B153" s="117" t="str">
        <f t="shared" si="14"/>
        <v/>
      </c>
      <c r="C153" s="42" t="str">
        <f t="shared" si="21"/>
        <v/>
      </c>
      <c r="D153" s="118" t="str">
        <f t="shared" si="15"/>
        <v/>
      </c>
      <c r="E153" s="239" t="str">
        <f t="shared" si="16"/>
        <v/>
      </c>
      <c r="F153" s="119" t="str">
        <f t="shared" si="17"/>
        <v/>
      </c>
      <c r="G153" s="43" t="str">
        <f t="shared" si="18"/>
        <v/>
      </c>
      <c r="H153" s="220">
        <f t="shared" si="19"/>
        <v>0</v>
      </c>
      <c r="I153" s="138"/>
      <c r="J153" s="7"/>
      <c r="K153" s="7"/>
      <c r="L153" s="113" t="str">
        <f>IF(C153="","",IF(MOD(B153,12)=0,'Розрах.заг.варт.'!$F$8*(IF($O$17-B153&gt;=12,$M$17,$M$17*($O$17-B153)/12)),""))</f>
        <v/>
      </c>
      <c r="M153" s="40" t="str">
        <f t="shared" si="13"/>
        <v/>
      </c>
      <c r="N153" s="7"/>
      <c r="O153" s="7"/>
      <c r="P153" s="7"/>
      <c r="Q153" s="43"/>
      <c r="S153" s="44" t="str">
        <f>IF(B153&lt;=$O$17,XIRR($T$27:T153,$C$27:C153),"")</f>
        <v/>
      </c>
      <c r="T153" s="233" t="e">
        <f t="shared" si="20"/>
        <v>#VALUE!</v>
      </c>
    </row>
    <row r="154" spans="2:20" x14ac:dyDescent="0.35">
      <c r="B154" s="117" t="str">
        <f t="shared" si="14"/>
        <v/>
      </c>
      <c r="C154" s="42" t="str">
        <f t="shared" si="21"/>
        <v/>
      </c>
      <c r="D154" s="118" t="str">
        <f t="shared" si="15"/>
        <v/>
      </c>
      <c r="E154" s="239" t="str">
        <f t="shared" si="16"/>
        <v/>
      </c>
      <c r="F154" s="119" t="str">
        <f t="shared" si="17"/>
        <v/>
      </c>
      <c r="G154" s="43" t="str">
        <f t="shared" si="18"/>
        <v/>
      </c>
      <c r="H154" s="220">
        <f t="shared" si="19"/>
        <v>0</v>
      </c>
      <c r="I154" s="138"/>
      <c r="J154" s="7"/>
      <c r="K154" s="7"/>
      <c r="L154" s="113" t="str">
        <f>IF(C154="","",IF(MOD(B154,12)=0,'Розрах.заг.варт.'!$F$8*(IF($O$17-B154&gt;=12,$M$17,$M$17*($O$17-B154)/12)),""))</f>
        <v/>
      </c>
      <c r="M154" s="40" t="str">
        <f t="shared" si="13"/>
        <v/>
      </c>
      <c r="N154" s="7"/>
      <c r="O154" s="7"/>
      <c r="P154" s="7"/>
      <c r="Q154" s="43"/>
      <c r="S154" s="44" t="str">
        <f>IF(B154&lt;=$O$17,XIRR($T$27:T154,$C$27:C154),"")</f>
        <v/>
      </c>
      <c r="T154" s="233" t="e">
        <f t="shared" si="20"/>
        <v>#VALUE!</v>
      </c>
    </row>
    <row r="155" spans="2:20" x14ac:dyDescent="0.35">
      <c r="B155" s="117" t="str">
        <f t="shared" si="14"/>
        <v/>
      </c>
      <c r="C155" s="42" t="str">
        <f t="shared" si="21"/>
        <v/>
      </c>
      <c r="D155" s="118" t="str">
        <f t="shared" si="15"/>
        <v/>
      </c>
      <c r="E155" s="239" t="str">
        <f t="shared" si="16"/>
        <v/>
      </c>
      <c r="F155" s="119" t="str">
        <f t="shared" si="17"/>
        <v/>
      </c>
      <c r="G155" s="43" t="str">
        <f t="shared" si="18"/>
        <v/>
      </c>
      <c r="H155" s="220">
        <f t="shared" si="19"/>
        <v>0</v>
      </c>
      <c r="I155" s="138"/>
      <c r="J155" s="7"/>
      <c r="K155" s="7"/>
      <c r="L155" s="113" t="str">
        <f>IF(C155="","",IF(MOD(B155,12)=0,'Розрах.заг.варт.'!$F$8*(IF($O$17-B155&gt;=12,$M$17,$M$17*($O$17-B155)/12)),""))</f>
        <v/>
      </c>
      <c r="M155" s="40" t="str">
        <f t="shared" si="13"/>
        <v/>
      </c>
      <c r="N155" s="7"/>
      <c r="O155" s="7"/>
      <c r="P155" s="7"/>
      <c r="Q155" s="43"/>
      <c r="S155" s="44" t="str">
        <f>IF(B155&lt;=$O$17,XIRR($T$27:T155,$C$27:C155),"")</f>
        <v/>
      </c>
      <c r="T155" s="233" t="e">
        <f t="shared" si="20"/>
        <v>#VALUE!</v>
      </c>
    </row>
    <row r="156" spans="2:20" x14ac:dyDescent="0.35">
      <c r="B156" s="117" t="str">
        <f t="shared" si="14"/>
        <v/>
      </c>
      <c r="C156" s="42" t="str">
        <f t="shared" si="21"/>
        <v/>
      </c>
      <c r="D156" s="118" t="str">
        <f t="shared" si="15"/>
        <v/>
      </c>
      <c r="E156" s="239" t="str">
        <f t="shared" si="16"/>
        <v/>
      </c>
      <c r="F156" s="119" t="str">
        <f t="shared" si="17"/>
        <v/>
      </c>
      <c r="G156" s="43" t="str">
        <f t="shared" si="18"/>
        <v/>
      </c>
      <c r="H156" s="220">
        <f t="shared" si="19"/>
        <v>0</v>
      </c>
      <c r="I156" s="138"/>
      <c r="J156" s="7"/>
      <c r="K156" s="7"/>
      <c r="L156" s="113" t="str">
        <f>IF(C156="","",IF(MOD(B156,12)=0,'Розрах.заг.варт.'!$F$8*(IF($O$17-B156&gt;=12,$M$17,$M$17*($O$17-B156)/12)),""))</f>
        <v/>
      </c>
      <c r="M156" s="40" t="str">
        <f t="shared" ref="M156:M219" si="22">IF(B156="","",IF(MOD(B156,12)=0,(F156+SUM(H157:H168))*(IF(($O$17-B156)&gt;=12,1,($O$17-B156)/12)*$N$17),""))</f>
        <v/>
      </c>
      <c r="N156" s="7"/>
      <c r="O156" s="7"/>
      <c r="P156" s="7"/>
      <c r="Q156" s="43"/>
      <c r="S156" s="44" t="str">
        <f>IF(B156&lt;=$O$17,XIRR($T$27:T156,$C$27:C156),"")</f>
        <v/>
      </c>
      <c r="T156" s="233" t="e">
        <f t="shared" si="20"/>
        <v>#VALUE!</v>
      </c>
    </row>
    <row r="157" spans="2:20" x14ac:dyDescent="0.35">
      <c r="B157" s="117" t="str">
        <f t="shared" ref="B157:B220" si="23">IF(B156&lt;$O$17,B156+1,"")</f>
        <v/>
      </c>
      <c r="C157" s="42" t="str">
        <f t="shared" si="21"/>
        <v/>
      </c>
      <c r="D157" s="118" t="str">
        <f t="shared" ref="D157:D220" si="24">IF(B156&lt;$O$17,DAY(EOMONTH(C157,0)),"")</f>
        <v/>
      </c>
      <c r="E157" s="239" t="str">
        <f t="shared" ref="E157:E220" si="25">IF(B156&lt;$O$17,G157+H157,"")</f>
        <v/>
      </c>
      <c r="F157" s="119" t="str">
        <f t="shared" ref="F157:F220" si="26">IF(B156&lt;$O$17,F156-G157,"")</f>
        <v/>
      </c>
      <c r="G157" s="43" t="str">
        <f t="shared" ref="G157:G220" si="27">IF(B156&lt;$O$17,$F$27/$O$17,"")</f>
        <v/>
      </c>
      <c r="H157" s="220">
        <f t="shared" ref="H157:H220" si="28">IF(B156&lt;$O$17,IF(B157&lt;=24,$G$17,$H$17)*(F156*(D157))/$L$17,0)</f>
        <v>0</v>
      </c>
      <c r="I157" s="138"/>
      <c r="J157" s="7"/>
      <c r="K157" s="7"/>
      <c r="L157" s="113" t="str">
        <f>IF(C157="","",IF(MOD(B157,12)=0,'Розрах.заг.варт.'!$F$8*(IF($O$17-B157&gt;=12,$M$17,$M$17*($O$17-B157)/12)),""))</f>
        <v/>
      </c>
      <c r="M157" s="40" t="str">
        <f t="shared" si="22"/>
        <v/>
      </c>
      <c r="N157" s="7"/>
      <c r="O157" s="7"/>
      <c r="P157" s="7"/>
      <c r="Q157" s="43"/>
      <c r="S157" s="44" t="str">
        <f>IF(B157&lt;=$O$17,XIRR($T$27:T157,$C$27:C157),"")</f>
        <v/>
      </c>
      <c r="T157" s="233" t="e">
        <f t="shared" ref="T157:T220" si="29">E157+SUM(I157:O157)</f>
        <v>#VALUE!</v>
      </c>
    </row>
    <row r="158" spans="2:20" x14ac:dyDescent="0.35">
      <c r="B158" s="117" t="str">
        <f t="shared" si="23"/>
        <v/>
      </c>
      <c r="C158" s="42" t="str">
        <f t="shared" ref="C158:C221" si="30">IF(B157&lt;$O$17,EDATE(C157,1),"")</f>
        <v/>
      </c>
      <c r="D158" s="118" t="str">
        <f t="shared" si="24"/>
        <v/>
      </c>
      <c r="E158" s="239" t="str">
        <f t="shared" si="25"/>
        <v/>
      </c>
      <c r="F158" s="119" t="str">
        <f t="shared" si="26"/>
        <v/>
      </c>
      <c r="G158" s="43" t="str">
        <f t="shared" si="27"/>
        <v/>
      </c>
      <c r="H158" s="220">
        <f t="shared" si="28"/>
        <v>0</v>
      </c>
      <c r="I158" s="138"/>
      <c r="J158" s="7"/>
      <c r="K158" s="7"/>
      <c r="L158" s="113" t="str">
        <f>IF(C158="","",IF(MOD(B158,12)=0,'Розрах.заг.варт.'!$F$8*(IF($O$17-B158&gt;=12,$M$17,$M$17*($O$17-B158)/12)),""))</f>
        <v/>
      </c>
      <c r="M158" s="40" t="str">
        <f t="shared" si="22"/>
        <v/>
      </c>
      <c r="N158" s="7"/>
      <c r="O158" s="7"/>
      <c r="P158" s="7"/>
      <c r="Q158" s="43"/>
      <c r="S158" s="44" t="str">
        <f>IF(B158&lt;=$O$17,XIRR($T$27:T158,$C$27:C158),"")</f>
        <v/>
      </c>
      <c r="T158" s="233" t="e">
        <f t="shared" si="29"/>
        <v>#VALUE!</v>
      </c>
    </row>
    <row r="159" spans="2:20" x14ac:dyDescent="0.35">
      <c r="B159" s="117" t="str">
        <f t="shared" si="23"/>
        <v/>
      </c>
      <c r="C159" s="42" t="str">
        <f t="shared" si="30"/>
        <v/>
      </c>
      <c r="D159" s="118" t="str">
        <f t="shared" si="24"/>
        <v/>
      </c>
      <c r="E159" s="239" t="str">
        <f t="shared" si="25"/>
        <v/>
      </c>
      <c r="F159" s="119" t="str">
        <f t="shared" si="26"/>
        <v/>
      </c>
      <c r="G159" s="43" t="str">
        <f t="shared" si="27"/>
        <v/>
      </c>
      <c r="H159" s="220">
        <f t="shared" si="28"/>
        <v>0</v>
      </c>
      <c r="I159" s="138"/>
      <c r="J159" s="7"/>
      <c r="K159" s="7"/>
      <c r="L159" s="113" t="str">
        <f>IF(C159="","",IF(MOD(B159,12)=0,'Розрах.заг.варт.'!$F$8*(IF($O$17-B159&gt;=12,$M$17,$M$17*($O$17-B159)/12)),""))</f>
        <v/>
      </c>
      <c r="M159" s="40" t="str">
        <f t="shared" si="22"/>
        <v/>
      </c>
      <c r="N159" s="7"/>
      <c r="O159" s="7"/>
      <c r="P159" s="7"/>
      <c r="Q159" s="43"/>
      <c r="S159" s="44" t="str">
        <f>IF(B159&lt;=$O$17,XIRR($T$27:T159,$C$27:C159),"")</f>
        <v/>
      </c>
      <c r="T159" s="233" t="e">
        <f t="shared" si="29"/>
        <v>#VALUE!</v>
      </c>
    </row>
    <row r="160" spans="2:20" x14ac:dyDescent="0.35">
      <c r="B160" s="117" t="str">
        <f t="shared" si="23"/>
        <v/>
      </c>
      <c r="C160" s="42" t="str">
        <f t="shared" si="30"/>
        <v/>
      </c>
      <c r="D160" s="118" t="str">
        <f t="shared" si="24"/>
        <v/>
      </c>
      <c r="E160" s="239" t="str">
        <f t="shared" si="25"/>
        <v/>
      </c>
      <c r="F160" s="119" t="str">
        <f t="shared" si="26"/>
        <v/>
      </c>
      <c r="G160" s="43" t="str">
        <f t="shared" si="27"/>
        <v/>
      </c>
      <c r="H160" s="220">
        <f t="shared" si="28"/>
        <v>0</v>
      </c>
      <c r="I160" s="138"/>
      <c r="J160" s="7"/>
      <c r="K160" s="7"/>
      <c r="L160" s="113" t="str">
        <f>IF(C160="","",IF(MOD(B160,12)=0,'Розрах.заг.варт.'!$F$8*(IF($O$17-B160&gt;=12,$M$17,$M$17*($O$17-B160)/12)),""))</f>
        <v/>
      </c>
      <c r="M160" s="40" t="str">
        <f t="shared" si="22"/>
        <v/>
      </c>
      <c r="N160" s="7"/>
      <c r="O160" s="7"/>
      <c r="P160" s="7"/>
      <c r="Q160" s="43"/>
      <c r="S160" s="44" t="str">
        <f>IF(B160&lt;=$O$17,XIRR($T$27:T160,$C$27:C160),"")</f>
        <v/>
      </c>
      <c r="T160" s="233" t="e">
        <f t="shared" si="29"/>
        <v>#VALUE!</v>
      </c>
    </row>
    <row r="161" spans="2:20" x14ac:dyDescent="0.35">
      <c r="B161" s="117" t="str">
        <f t="shared" si="23"/>
        <v/>
      </c>
      <c r="C161" s="42" t="str">
        <f t="shared" si="30"/>
        <v/>
      </c>
      <c r="D161" s="118" t="str">
        <f t="shared" si="24"/>
        <v/>
      </c>
      <c r="E161" s="239" t="str">
        <f t="shared" si="25"/>
        <v/>
      </c>
      <c r="F161" s="119" t="str">
        <f t="shared" si="26"/>
        <v/>
      </c>
      <c r="G161" s="43" t="str">
        <f t="shared" si="27"/>
        <v/>
      </c>
      <c r="H161" s="220">
        <f t="shared" si="28"/>
        <v>0</v>
      </c>
      <c r="I161" s="138"/>
      <c r="J161" s="7"/>
      <c r="K161" s="7"/>
      <c r="L161" s="113" t="str">
        <f>IF(C161="","",IF(MOD(B161,12)=0,'Розрах.заг.варт.'!$F$8*(IF($O$17-B161&gt;=12,$M$17,$M$17*($O$17-B161)/12)),""))</f>
        <v/>
      </c>
      <c r="M161" s="40" t="str">
        <f t="shared" si="22"/>
        <v/>
      </c>
      <c r="N161" s="7"/>
      <c r="O161" s="7"/>
      <c r="P161" s="7"/>
      <c r="Q161" s="43"/>
      <c r="S161" s="44" t="str">
        <f>IF(B161&lt;=$O$17,XIRR($T$27:T161,$C$27:C161),"")</f>
        <v/>
      </c>
      <c r="T161" s="233" t="e">
        <f t="shared" si="29"/>
        <v>#VALUE!</v>
      </c>
    </row>
    <row r="162" spans="2:20" x14ac:dyDescent="0.35">
      <c r="B162" s="117" t="str">
        <f t="shared" si="23"/>
        <v/>
      </c>
      <c r="C162" s="42" t="str">
        <f t="shared" si="30"/>
        <v/>
      </c>
      <c r="D162" s="118" t="str">
        <f t="shared" si="24"/>
        <v/>
      </c>
      <c r="E162" s="239" t="str">
        <f t="shared" si="25"/>
        <v/>
      </c>
      <c r="F162" s="119" t="str">
        <f t="shared" si="26"/>
        <v/>
      </c>
      <c r="G162" s="43" t="str">
        <f t="shared" si="27"/>
        <v/>
      </c>
      <c r="H162" s="220">
        <f t="shared" si="28"/>
        <v>0</v>
      </c>
      <c r="I162" s="138"/>
      <c r="J162" s="7"/>
      <c r="K162" s="7"/>
      <c r="L162" s="113" t="str">
        <f>IF(C162="","",IF(MOD(B162,12)=0,'Розрах.заг.варт.'!$F$8*(IF($O$17-B162&gt;=12,$M$17,$M$17*($O$17-B162)/12)),""))</f>
        <v/>
      </c>
      <c r="M162" s="40" t="str">
        <f t="shared" si="22"/>
        <v/>
      </c>
      <c r="N162" s="7"/>
      <c r="O162" s="7"/>
      <c r="P162" s="7"/>
      <c r="Q162" s="43"/>
      <c r="S162" s="44" t="str">
        <f>IF(B162&lt;=$O$17,XIRR($T$27:T162,$C$27:C162),"")</f>
        <v/>
      </c>
      <c r="T162" s="233" t="e">
        <f t="shared" si="29"/>
        <v>#VALUE!</v>
      </c>
    </row>
    <row r="163" spans="2:20" x14ac:dyDescent="0.35">
      <c r="B163" s="117" t="str">
        <f t="shared" si="23"/>
        <v/>
      </c>
      <c r="C163" s="42" t="str">
        <f t="shared" si="30"/>
        <v/>
      </c>
      <c r="D163" s="118" t="str">
        <f t="shared" si="24"/>
        <v/>
      </c>
      <c r="E163" s="239" t="str">
        <f t="shared" si="25"/>
        <v/>
      </c>
      <c r="F163" s="119" t="str">
        <f t="shared" si="26"/>
        <v/>
      </c>
      <c r="G163" s="43" t="str">
        <f t="shared" si="27"/>
        <v/>
      </c>
      <c r="H163" s="220">
        <f t="shared" si="28"/>
        <v>0</v>
      </c>
      <c r="I163" s="138"/>
      <c r="J163" s="7"/>
      <c r="K163" s="7"/>
      <c r="L163" s="113" t="str">
        <f>IF(C163="","",IF(MOD(B163,12)=0,'Розрах.заг.варт.'!$F$8*(IF($O$17-B163&gt;=12,$M$17,$M$17*($O$17-B163)/12)),""))</f>
        <v/>
      </c>
      <c r="M163" s="40" t="str">
        <f t="shared" si="22"/>
        <v/>
      </c>
      <c r="N163" s="7"/>
      <c r="O163" s="7"/>
      <c r="P163" s="7"/>
      <c r="Q163" s="43"/>
      <c r="S163" s="44" t="str">
        <f>IF(B163&lt;=$O$17,XIRR($T$27:T163,$C$27:C163),"")</f>
        <v/>
      </c>
      <c r="T163" s="233" t="e">
        <f t="shared" si="29"/>
        <v>#VALUE!</v>
      </c>
    </row>
    <row r="164" spans="2:20" x14ac:dyDescent="0.35">
      <c r="B164" s="117" t="str">
        <f t="shared" si="23"/>
        <v/>
      </c>
      <c r="C164" s="42" t="str">
        <f t="shared" si="30"/>
        <v/>
      </c>
      <c r="D164" s="118" t="str">
        <f t="shared" si="24"/>
        <v/>
      </c>
      <c r="E164" s="239" t="str">
        <f t="shared" si="25"/>
        <v/>
      </c>
      <c r="F164" s="119" t="str">
        <f t="shared" si="26"/>
        <v/>
      </c>
      <c r="G164" s="43" t="str">
        <f t="shared" si="27"/>
        <v/>
      </c>
      <c r="H164" s="220">
        <f t="shared" si="28"/>
        <v>0</v>
      </c>
      <c r="I164" s="138"/>
      <c r="J164" s="7"/>
      <c r="K164" s="7"/>
      <c r="L164" s="113" t="str">
        <f>IF(C164="","",IF(MOD(B164,12)=0,'Розрах.заг.варт.'!$F$8*(IF($O$17-B164&gt;=12,$M$17,$M$17*($O$17-B164)/12)),""))</f>
        <v/>
      </c>
      <c r="M164" s="40" t="str">
        <f t="shared" si="22"/>
        <v/>
      </c>
      <c r="N164" s="7"/>
      <c r="O164" s="7"/>
      <c r="P164" s="7"/>
      <c r="Q164" s="43"/>
      <c r="S164" s="44" t="str">
        <f>IF(B164&lt;=$O$17,XIRR($T$27:T164,$C$27:C164),"")</f>
        <v/>
      </c>
      <c r="T164" s="233" t="e">
        <f t="shared" si="29"/>
        <v>#VALUE!</v>
      </c>
    </row>
    <row r="165" spans="2:20" x14ac:dyDescent="0.35">
      <c r="B165" s="117" t="str">
        <f t="shared" si="23"/>
        <v/>
      </c>
      <c r="C165" s="42" t="str">
        <f t="shared" si="30"/>
        <v/>
      </c>
      <c r="D165" s="118" t="str">
        <f t="shared" si="24"/>
        <v/>
      </c>
      <c r="E165" s="239" t="str">
        <f t="shared" si="25"/>
        <v/>
      </c>
      <c r="F165" s="119" t="str">
        <f t="shared" si="26"/>
        <v/>
      </c>
      <c r="G165" s="43" t="str">
        <f t="shared" si="27"/>
        <v/>
      </c>
      <c r="H165" s="220">
        <f t="shared" si="28"/>
        <v>0</v>
      </c>
      <c r="I165" s="138"/>
      <c r="J165" s="7"/>
      <c r="K165" s="7"/>
      <c r="L165" s="113" t="str">
        <f>IF(C165="","",IF(MOD(B165,12)=0,'Розрах.заг.варт.'!$F$8*(IF($O$17-B165&gt;=12,$M$17,$M$17*($O$17-B165)/12)),""))</f>
        <v/>
      </c>
      <c r="M165" s="40" t="str">
        <f t="shared" si="22"/>
        <v/>
      </c>
      <c r="N165" s="7"/>
      <c r="O165" s="7"/>
      <c r="P165" s="7"/>
      <c r="Q165" s="43"/>
      <c r="S165" s="44" t="str">
        <f>IF(B165&lt;=$O$17,XIRR($T$27:T165,$C$27:C165),"")</f>
        <v/>
      </c>
      <c r="T165" s="233" t="e">
        <f t="shared" si="29"/>
        <v>#VALUE!</v>
      </c>
    </row>
    <row r="166" spans="2:20" x14ac:dyDescent="0.35">
      <c r="B166" s="117" t="str">
        <f t="shared" si="23"/>
        <v/>
      </c>
      <c r="C166" s="42" t="str">
        <f t="shared" si="30"/>
        <v/>
      </c>
      <c r="D166" s="118" t="str">
        <f t="shared" si="24"/>
        <v/>
      </c>
      <c r="E166" s="239" t="str">
        <f t="shared" si="25"/>
        <v/>
      </c>
      <c r="F166" s="119" t="str">
        <f t="shared" si="26"/>
        <v/>
      </c>
      <c r="G166" s="43" t="str">
        <f t="shared" si="27"/>
        <v/>
      </c>
      <c r="H166" s="220">
        <f t="shared" si="28"/>
        <v>0</v>
      </c>
      <c r="I166" s="138"/>
      <c r="J166" s="7"/>
      <c r="K166" s="7"/>
      <c r="L166" s="113" t="str">
        <f>IF(C166="","",IF(MOD(B166,12)=0,'Розрах.заг.варт.'!$F$8*(IF($O$17-B166&gt;=12,$M$17,$M$17*($O$17-B166)/12)),""))</f>
        <v/>
      </c>
      <c r="M166" s="40" t="str">
        <f t="shared" si="22"/>
        <v/>
      </c>
      <c r="N166" s="7"/>
      <c r="O166" s="7"/>
      <c r="P166" s="7"/>
      <c r="Q166" s="43"/>
      <c r="S166" s="44" t="str">
        <f>IF(B166&lt;=$O$17,XIRR($T$27:T166,$C$27:C166),"")</f>
        <v/>
      </c>
      <c r="T166" s="233" t="e">
        <f t="shared" si="29"/>
        <v>#VALUE!</v>
      </c>
    </row>
    <row r="167" spans="2:20" x14ac:dyDescent="0.35">
      <c r="B167" s="117" t="str">
        <f t="shared" si="23"/>
        <v/>
      </c>
      <c r="C167" s="42" t="str">
        <f t="shared" si="30"/>
        <v/>
      </c>
      <c r="D167" s="118" t="str">
        <f t="shared" si="24"/>
        <v/>
      </c>
      <c r="E167" s="239" t="str">
        <f t="shared" si="25"/>
        <v/>
      </c>
      <c r="F167" s="119" t="str">
        <f t="shared" si="26"/>
        <v/>
      </c>
      <c r="G167" s="43" t="str">
        <f t="shared" si="27"/>
        <v/>
      </c>
      <c r="H167" s="220">
        <f t="shared" si="28"/>
        <v>0</v>
      </c>
      <c r="I167" s="138"/>
      <c r="J167" s="7"/>
      <c r="K167" s="7"/>
      <c r="L167" s="113" t="str">
        <f>IF(C167="","",IF(MOD(B167,12)=0,'Розрах.заг.варт.'!$F$8*(IF($O$17-B167&gt;=12,$M$17,$M$17*($O$17-B167)/12)),""))</f>
        <v/>
      </c>
      <c r="M167" s="40" t="str">
        <f t="shared" si="22"/>
        <v/>
      </c>
      <c r="N167" s="7"/>
      <c r="O167" s="7"/>
      <c r="P167" s="7"/>
      <c r="Q167" s="43"/>
      <c r="S167" s="44" t="str">
        <f>IF(B167&lt;=$O$17,XIRR($T$27:T167,$C$27:C167),"")</f>
        <v/>
      </c>
      <c r="T167" s="233" t="e">
        <f t="shared" si="29"/>
        <v>#VALUE!</v>
      </c>
    </row>
    <row r="168" spans="2:20" x14ac:dyDescent="0.35">
      <c r="B168" s="117" t="str">
        <f t="shared" si="23"/>
        <v/>
      </c>
      <c r="C168" s="42" t="str">
        <f t="shared" si="30"/>
        <v/>
      </c>
      <c r="D168" s="118" t="str">
        <f t="shared" si="24"/>
        <v/>
      </c>
      <c r="E168" s="239" t="str">
        <f t="shared" si="25"/>
        <v/>
      </c>
      <c r="F168" s="119" t="str">
        <f t="shared" si="26"/>
        <v/>
      </c>
      <c r="G168" s="43" t="str">
        <f t="shared" si="27"/>
        <v/>
      </c>
      <c r="H168" s="220">
        <f t="shared" si="28"/>
        <v>0</v>
      </c>
      <c r="I168" s="138"/>
      <c r="J168" s="7"/>
      <c r="K168" s="7"/>
      <c r="L168" s="113" t="str">
        <f>IF(C168="","",IF(MOD(B168,12)=0,'Розрах.заг.варт.'!$F$8*(IF($O$17-B168&gt;=12,$M$17,$M$17*($O$17-B168)/12)),""))</f>
        <v/>
      </c>
      <c r="M168" s="40" t="str">
        <f t="shared" si="22"/>
        <v/>
      </c>
      <c r="N168" s="7"/>
      <c r="O168" s="7"/>
      <c r="P168" s="7"/>
      <c r="Q168" s="43"/>
      <c r="S168" s="44" t="str">
        <f>IF(B168&lt;=$O$17,XIRR($T$27:T168,$C$27:C168),"")</f>
        <v/>
      </c>
      <c r="T168" s="233" t="e">
        <f t="shared" si="29"/>
        <v>#VALUE!</v>
      </c>
    </row>
    <row r="169" spans="2:20" x14ac:dyDescent="0.35">
      <c r="B169" s="117" t="str">
        <f t="shared" si="23"/>
        <v/>
      </c>
      <c r="C169" s="42" t="str">
        <f t="shared" si="30"/>
        <v/>
      </c>
      <c r="D169" s="118" t="str">
        <f t="shared" si="24"/>
        <v/>
      </c>
      <c r="E169" s="239" t="str">
        <f t="shared" si="25"/>
        <v/>
      </c>
      <c r="F169" s="119" t="str">
        <f t="shared" si="26"/>
        <v/>
      </c>
      <c r="G169" s="43" t="str">
        <f t="shared" si="27"/>
        <v/>
      </c>
      <c r="H169" s="220">
        <f t="shared" si="28"/>
        <v>0</v>
      </c>
      <c r="I169" s="138"/>
      <c r="J169" s="7"/>
      <c r="K169" s="7"/>
      <c r="L169" s="113" t="str">
        <f>IF(C169="","",IF(MOD(B169,12)=0,'Розрах.заг.варт.'!$F$8*(IF($O$17-B169&gt;=12,$M$17,$M$17*($O$17-B169)/12)),""))</f>
        <v/>
      </c>
      <c r="M169" s="40" t="str">
        <f t="shared" si="22"/>
        <v/>
      </c>
      <c r="N169" s="7"/>
      <c r="O169" s="7"/>
      <c r="P169" s="7"/>
      <c r="Q169" s="43"/>
      <c r="S169" s="44" t="str">
        <f>IF(B169&lt;=$O$17,XIRR($T$27:T169,$C$27:C169),"")</f>
        <v/>
      </c>
      <c r="T169" s="233" t="e">
        <f t="shared" si="29"/>
        <v>#VALUE!</v>
      </c>
    </row>
    <row r="170" spans="2:20" x14ac:dyDescent="0.35">
      <c r="B170" s="117" t="str">
        <f t="shared" si="23"/>
        <v/>
      </c>
      <c r="C170" s="42" t="str">
        <f t="shared" si="30"/>
        <v/>
      </c>
      <c r="D170" s="118" t="str">
        <f t="shared" si="24"/>
        <v/>
      </c>
      <c r="E170" s="239" t="str">
        <f t="shared" si="25"/>
        <v/>
      </c>
      <c r="F170" s="119" t="str">
        <f t="shared" si="26"/>
        <v/>
      </c>
      <c r="G170" s="43" t="str">
        <f t="shared" si="27"/>
        <v/>
      </c>
      <c r="H170" s="220">
        <f t="shared" si="28"/>
        <v>0</v>
      </c>
      <c r="I170" s="138"/>
      <c r="J170" s="7"/>
      <c r="K170" s="7"/>
      <c r="L170" s="113" t="str">
        <f>IF(C170="","",IF(MOD(B170,12)=0,'Розрах.заг.варт.'!$F$8*(IF($O$17-B170&gt;=12,$M$17,$M$17*($O$17-B170)/12)),""))</f>
        <v/>
      </c>
      <c r="M170" s="40" t="str">
        <f t="shared" si="22"/>
        <v/>
      </c>
      <c r="N170" s="7"/>
      <c r="O170" s="7"/>
      <c r="P170" s="7"/>
      <c r="Q170" s="43"/>
      <c r="S170" s="44" t="str">
        <f>IF(B170&lt;=$O$17,XIRR($T$27:T170,$C$27:C170),"")</f>
        <v/>
      </c>
      <c r="T170" s="233" t="e">
        <f t="shared" si="29"/>
        <v>#VALUE!</v>
      </c>
    </row>
    <row r="171" spans="2:20" x14ac:dyDescent="0.35">
      <c r="B171" s="117" t="str">
        <f t="shared" si="23"/>
        <v/>
      </c>
      <c r="C171" s="42" t="str">
        <f t="shared" si="30"/>
        <v/>
      </c>
      <c r="D171" s="118" t="str">
        <f t="shared" si="24"/>
        <v/>
      </c>
      <c r="E171" s="239" t="str">
        <f t="shared" si="25"/>
        <v/>
      </c>
      <c r="F171" s="119" t="str">
        <f t="shared" si="26"/>
        <v/>
      </c>
      <c r="G171" s="43" t="str">
        <f t="shared" si="27"/>
        <v/>
      </c>
      <c r="H171" s="220">
        <f t="shared" si="28"/>
        <v>0</v>
      </c>
      <c r="I171" s="138"/>
      <c r="J171" s="7"/>
      <c r="K171" s="7"/>
      <c r="L171" s="113" t="str">
        <f>IF(C171="","",IF(MOD(B171,12)=0,'Розрах.заг.варт.'!$F$8*(IF($O$17-B171&gt;=12,$M$17,$M$17*($O$17-B171)/12)),""))</f>
        <v/>
      </c>
      <c r="M171" s="40" t="str">
        <f t="shared" si="22"/>
        <v/>
      </c>
      <c r="N171" s="7"/>
      <c r="O171" s="7"/>
      <c r="P171" s="7"/>
      <c r="Q171" s="43"/>
      <c r="S171" s="44" t="str">
        <f>IF(B171&lt;=$O$17,XIRR($T$27:T171,$C$27:C171),"")</f>
        <v/>
      </c>
      <c r="T171" s="233" t="e">
        <f t="shared" si="29"/>
        <v>#VALUE!</v>
      </c>
    </row>
    <row r="172" spans="2:20" x14ac:dyDescent="0.35">
      <c r="B172" s="117" t="str">
        <f t="shared" si="23"/>
        <v/>
      </c>
      <c r="C172" s="42" t="str">
        <f t="shared" si="30"/>
        <v/>
      </c>
      <c r="D172" s="118" t="str">
        <f t="shared" si="24"/>
        <v/>
      </c>
      <c r="E172" s="239" t="str">
        <f t="shared" si="25"/>
        <v/>
      </c>
      <c r="F172" s="119" t="str">
        <f t="shared" si="26"/>
        <v/>
      </c>
      <c r="G172" s="43" t="str">
        <f t="shared" si="27"/>
        <v/>
      </c>
      <c r="H172" s="220">
        <f t="shared" si="28"/>
        <v>0</v>
      </c>
      <c r="I172" s="138"/>
      <c r="J172" s="7"/>
      <c r="K172" s="7"/>
      <c r="L172" s="113" t="str">
        <f>IF(C172="","",IF(MOD(B172,12)=0,'Розрах.заг.варт.'!$F$8*(IF($O$17-B172&gt;=12,$M$17,$M$17*($O$17-B172)/12)),""))</f>
        <v/>
      </c>
      <c r="M172" s="40" t="str">
        <f t="shared" si="22"/>
        <v/>
      </c>
      <c r="N172" s="7"/>
      <c r="O172" s="7"/>
      <c r="P172" s="7"/>
      <c r="Q172" s="43"/>
      <c r="S172" s="44" t="str">
        <f>IF(B172&lt;=$O$17,XIRR($T$27:T172,$C$27:C172),"")</f>
        <v/>
      </c>
      <c r="T172" s="233" t="e">
        <f t="shared" si="29"/>
        <v>#VALUE!</v>
      </c>
    </row>
    <row r="173" spans="2:20" x14ac:dyDescent="0.35">
      <c r="B173" s="117" t="str">
        <f t="shared" si="23"/>
        <v/>
      </c>
      <c r="C173" s="42" t="str">
        <f t="shared" si="30"/>
        <v/>
      </c>
      <c r="D173" s="118" t="str">
        <f t="shared" si="24"/>
        <v/>
      </c>
      <c r="E173" s="239" t="str">
        <f t="shared" si="25"/>
        <v/>
      </c>
      <c r="F173" s="119" t="str">
        <f t="shared" si="26"/>
        <v/>
      </c>
      <c r="G173" s="43" t="str">
        <f t="shared" si="27"/>
        <v/>
      </c>
      <c r="H173" s="220">
        <f t="shared" si="28"/>
        <v>0</v>
      </c>
      <c r="I173" s="138"/>
      <c r="J173" s="7"/>
      <c r="K173" s="7"/>
      <c r="L173" s="113" t="str">
        <f>IF(C173="","",IF(MOD(B173,12)=0,'Розрах.заг.варт.'!$F$8*(IF($O$17-B173&gt;=12,$M$17,$M$17*($O$17-B173)/12)),""))</f>
        <v/>
      </c>
      <c r="M173" s="40" t="str">
        <f t="shared" si="22"/>
        <v/>
      </c>
      <c r="N173" s="7"/>
      <c r="O173" s="7"/>
      <c r="P173" s="7"/>
      <c r="Q173" s="43"/>
      <c r="S173" s="44" t="str">
        <f>IF(B173&lt;=$O$17,XIRR($T$27:T173,$C$27:C173),"")</f>
        <v/>
      </c>
      <c r="T173" s="233" t="e">
        <f t="shared" si="29"/>
        <v>#VALUE!</v>
      </c>
    </row>
    <row r="174" spans="2:20" x14ac:dyDescent="0.35">
      <c r="B174" s="117" t="str">
        <f t="shared" si="23"/>
        <v/>
      </c>
      <c r="C174" s="42" t="str">
        <f t="shared" si="30"/>
        <v/>
      </c>
      <c r="D174" s="118" t="str">
        <f t="shared" si="24"/>
        <v/>
      </c>
      <c r="E174" s="239" t="str">
        <f t="shared" si="25"/>
        <v/>
      </c>
      <c r="F174" s="119" t="str">
        <f t="shared" si="26"/>
        <v/>
      </c>
      <c r="G174" s="43" t="str">
        <f t="shared" si="27"/>
        <v/>
      </c>
      <c r="H174" s="220">
        <f t="shared" si="28"/>
        <v>0</v>
      </c>
      <c r="I174" s="138"/>
      <c r="J174" s="7"/>
      <c r="K174" s="7"/>
      <c r="L174" s="113" t="str">
        <f>IF(C174="","",IF(MOD(B174,12)=0,'Розрах.заг.варт.'!$F$8*(IF($O$17-B174&gt;=12,$M$17,$M$17*($O$17-B174)/12)),""))</f>
        <v/>
      </c>
      <c r="M174" s="40" t="str">
        <f t="shared" si="22"/>
        <v/>
      </c>
      <c r="N174" s="7"/>
      <c r="O174" s="7"/>
      <c r="P174" s="7"/>
      <c r="Q174" s="43"/>
      <c r="S174" s="44" t="str">
        <f>IF(B174&lt;=$O$17,XIRR($T$27:T174,$C$27:C174),"")</f>
        <v/>
      </c>
      <c r="T174" s="233" t="e">
        <f t="shared" si="29"/>
        <v>#VALUE!</v>
      </c>
    </row>
    <row r="175" spans="2:20" x14ac:dyDescent="0.35">
      <c r="B175" s="117" t="str">
        <f t="shared" si="23"/>
        <v/>
      </c>
      <c r="C175" s="42" t="str">
        <f t="shared" si="30"/>
        <v/>
      </c>
      <c r="D175" s="118" t="str">
        <f t="shared" si="24"/>
        <v/>
      </c>
      <c r="E175" s="239" t="str">
        <f t="shared" si="25"/>
        <v/>
      </c>
      <c r="F175" s="119" t="str">
        <f t="shared" si="26"/>
        <v/>
      </c>
      <c r="G175" s="43" t="str">
        <f t="shared" si="27"/>
        <v/>
      </c>
      <c r="H175" s="220">
        <f t="shared" si="28"/>
        <v>0</v>
      </c>
      <c r="I175" s="138"/>
      <c r="J175" s="7"/>
      <c r="K175" s="7"/>
      <c r="L175" s="113" t="str">
        <f>IF(C175="","",IF(MOD(B175,12)=0,'Розрах.заг.варт.'!$F$8*(IF($O$17-B175&gt;=12,$M$17,$M$17*($O$17-B175)/12)),""))</f>
        <v/>
      </c>
      <c r="M175" s="40" t="str">
        <f t="shared" si="22"/>
        <v/>
      </c>
      <c r="N175" s="7"/>
      <c r="O175" s="7"/>
      <c r="P175" s="7"/>
      <c r="Q175" s="43"/>
      <c r="S175" s="44" t="str">
        <f>IF(B175&lt;=$O$17,XIRR($T$27:T175,$C$27:C175),"")</f>
        <v/>
      </c>
      <c r="T175" s="233" t="e">
        <f t="shared" si="29"/>
        <v>#VALUE!</v>
      </c>
    </row>
    <row r="176" spans="2:20" x14ac:dyDescent="0.35">
      <c r="B176" s="117" t="str">
        <f t="shared" si="23"/>
        <v/>
      </c>
      <c r="C176" s="42" t="str">
        <f t="shared" si="30"/>
        <v/>
      </c>
      <c r="D176" s="118" t="str">
        <f t="shared" si="24"/>
        <v/>
      </c>
      <c r="E176" s="239" t="str">
        <f t="shared" si="25"/>
        <v/>
      </c>
      <c r="F176" s="119" t="str">
        <f t="shared" si="26"/>
        <v/>
      </c>
      <c r="G176" s="43" t="str">
        <f t="shared" si="27"/>
        <v/>
      </c>
      <c r="H176" s="220">
        <f t="shared" si="28"/>
        <v>0</v>
      </c>
      <c r="I176" s="138"/>
      <c r="J176" s="7"/>
      <c r="K176" s="7"/>
      <c r="L176" s="113" t="str">
        <f>IF(C176="","",IF(MOD(B176,12)=0,'Розрах.заг.варт.'!$F$8*(IF($O$17-B176&gt;=12,$M$17,$M$17*($O$17-B176)/12)),""))</f>
        <v/>
      </c>
      <c r="M176" s="40" t="str">
        <f t="shared" si="22"/>
        <v/>
      </c>
      <c r="N176" s="7"/>
      <c r="O176" s="7"/>
      <c r="P176" s="7"/>
      <c r="Q176" s="43"/>
      <c r="S176" s="44" t="str">
        <f>IF(B176&lt;=$O$17,XIRR($T$27:T176,$C$27:C176),"")</f>
        <v/>
      </c>
      <c r="T176" s="233" t="e">
        <f t="shared" si="29"/>
        <v>#VALUE!</v>
      </c>
    </row>
    <row r="177" spans="2:20" x14ac:dyDescent="0.35">
      <c r="B177" s="117" t="str">
        <f t="shared" si="23"/>
        <v/>
      </c>
      <c r="C177" s="42" t="str">
        <f t="shared" si="30"/>
        <v/>
      </c>
      <c r="D177" s="118" t="str">
        <f t="shared" si="24"/>
        <v/>
      </c>
      <c r="E177" s="239" t="str">
        <f t="shared" si="25"/>
        <v/>
      </c>
      <c r="F177" s="119" t="str">
        <f t="shared" si="26"/>
        <v/>
      </c>
      <c r="G177" s="43" t="str">
        <f t="shared" si="27"/>
        <v/>
      </c>
      <c r="H177" s="220">
        <f t="shared" si="28"/>
        <v>0</v>
      </c>
      <c r="I177" s="138"/>
      <c r="J177" s="7"/>
      <c r="K177" s="7"/>
      <c r="L177" s="113" t="str">
        <f>IF(C177="","",IF(MOD(B177,12)=0,'Розрах.заг.варт.'!$F$8*(IF($O$17-B177&gt;=12,$M$17,$M$17*($O$17-B177)/12)),""))</f>
        <v/>
      </c>
      <c r="M177" s="40" t="str">
        <f t="shared" si="22"/>
        <v/>
      </c>
      <c r="N177" s="7"/>
      <c r="O177" s="7"/>
      <c r="P177" s="7"/>
      <c r="Q177" s="43"/>
      <c r="S177" s="44" t="str">
        <f>IF(B177&lt;=$O$17,XIRR($T$27:T177,$C$27:C177),"")</f>
        <v/>
      </c>
      <c r="T177" s="233" t="e">
        <f t="shared" si="29"/>
        <v>#VALUE!</v>
      </c>
    </row>
    <row r="178" spans="2:20" x14ac:dyDescent="0.35">
      <c r="B178" s="117" t="str">
        <f t="shared" si="23"/>
        <v/>
      </c>
      <c r="C178" s="42" t="str">
        <f t="shared" si="30"/>
        <v/>
      </c>
      <c r="D178" s="118" t="str">
        <f t="shared" si="24"/>
        <v/>
      </c>
      <c r="E178" s="239" t="str">
        <f t="shared" si="25"/>
        <v/>
      </c>
      <c r="F178" s="119" t="str">
        <f t="shared" si="26"/>
        <v/>
      </c>
      <c r="G178" s="43" t="str">
        <f t="shared" si="27"/>
        <v/>
      </c>
      <c r="H178" s="220">
        <f t="shared" si="28"/>
        <v>0</v>
      </c>
      <c r="I178" s="138"/>
      <c r="J178" s="7"/>
      <c r="K178" s="7"/>
      <c r="L178" s="113" t="str">
        <f>IF(C178="","",IF(MOD(B178,12)=0,'Розрах.заг.варт.'!$F$8*(IF($O$17-B178&gt;=12,$M$17,$M$17*($O$17-B178)/12)),""))</f>
        <v/>
      </c>
      <c r="M178" s="40" t="str">
        <f t="shared" si="22"/>
        <v/>
      </c>
      <c r="N178" s="7"/>
      <c r="O178" s="7"/>
      <c r="P178" s="7"/>
      <c r="Q178" s="43"/>
      <c r="S178" s="44" t="str">
        <f>IF(B178&lt;=$O$17,XIRR($T$27:T178,$C$27:C178),"")</f>
        <v/>
      </c>
      <c r="T178" s="233" t="e">
        <f t="shared" si="29"/>
        <v>#VALUE!</v>
      </c>
    </row>
    <row r="179" spans="2:20" x14ac:dyDescent="0.35">
      <c r="B179" s="117" t="str">
        <f t="shared" si="23"/>
        <v/>
      </c>
      <c r="C179" s="42" t="str">
        <f t="shared" si="30"/>
        <v/>
      </c>
      <c r="D179" s="118" t="str">
        <f t="shared" si="24"/>
        <v/>
      </c>
      <c r="E179" s="239" t="str">
        <f t="shared" si="25"/>
        <v/>
      </c>
      <c r="F179" s="119" t="str">
        <f t="shared" si="26"/>
        <v/>
      </c>
      <c r="G179" s="43" t="str">
        <f t="shared" si="27"/>
        <v/>
      </c>
      <c r="H179" s="220">
        <f t="shared" si="28"/>
        <v>0</v>
      </c>
      <c r="I179" s="138"/>
      <c r="J179" s="7"/>
      <c r="K179" s="7"/>
      <c r="L179" s="113" t="str">
        <f>IF(C179="","",IF(MOD(B179,12)=0,'Розрах.заг.варт.'!$F$8*(IF($O$17-B179&gt;=12,$M$17,$M$17*($O$17-B179)/12)),""))</f>
        <v/>
      </c>
      <c r="M179" s="40" t="str">
        <f t="shared" si="22"/>
        <v/>
      </c>
      <c r="N179" s="7"/>
      <c r="O179" s="7"/>
      <c r="P179" s="7"/>
      <c r="Q179" s="43"/>
      <c r="S179" s="44" t="str">
        <f>IF(B179&lt;=$O$17,XIRR($T$27:T179,$C$27:C179),"")</f>
        <v/>
      </c>
      <c r="T179" s="233" t="e">
        <f t="shared" si="29"/>
        <v>#VALUE!</v>
      </c>
    </row>
    <row r="180" spans="2:20" x14ac:dyDescent="0.35">
      <c r="B180" s="117" t="str">
        <f t="shared" si="23"/>
        <v/>
      </c>
      <c r="C180" s="42" t="str">
        <f t="shared" si="30"/>
        <v/>
      </c>
      <c r="D180" s="118" t="str">
        <f t="shared" si="24"/>
        <v/>
      </c>
      <c r="E180" s="239" t="str">
        <f t="shared" si="25"/>
        <v/>
      </c>
      <c r="F180" s="119" t="str">
        <f t="shared" si="26"/>
        <v/>
      </c>
      <c r="G180" s="43" t="str">
        <f t="shared" si="27"/>
        <v/>
      </c>
      <c r="H180" s="220">
        <f t="shared" si="28"/>
        <v>0</v>
      </c>
      <c r="I180" s="138"/>
      <c r="J180" s="7"/>
      <c r="K180" s="7"/>
      <c r="L180" s="113" t="str">
        <f>IF(C180="","",IF(MOD(B180,12)=0,'Розрах.заг.варт.'!$F$8*(IF($O$17-B180&gt;=12,$M$17,$M$17*($O$17-B180)/12)),""))</f>
        <v/>
      </c>
      <c r="M180" s="40" t="str">
        <f t="shared" si="22"/>
        <v/>
      </c>
      <c r="N180" s="7"/>
      <c r="O180" s="7"/>
      <c r="P180" s="7"/>
      <c r="Q180" s="43"/>
      <c r="S180" s="44" t="str">
        <f>IF(B180&lt;=$O$17,XIRR($T$27:T180,$C$27:C180),"")</f>
        <v/>
      </c>
      <c r="T180" s="233" t="e">
        <f t="shared" si="29"/>
        <v>#VALUE!</v>
      </c>
    </row>
    <row r="181" spans="2:20" x14ac:dyDescent="0.35">
      <c r="B181" s="117" t="str">
        <f t="shared" si="23"/>
        <v/>
      </c>
      <c r="C181" s="42" t="str">
        <f t="shared" si="30"/>
        <v/>
      </c>
      <c r="D181" s="118" t="str">
        <f t="shared" si="24"/>
        <v/>
      </c>
      <c r="E181" s="239" t="str">
        <f t="shared" si="25"/>
        <v/>
      </c>
      <c r="F181" s="119" t="str">
        <f t="shared" si="26"/>
        <v/>
      </c>
      <c r="G181" s="43" t="str">
        <f t="shared" si="27"/>
        <v/>
      </c>
      <c r="H181" s="220">
        <f t="shared" si="28"/>
        <v>0</v>
      </c>
      <c r="I181" s="138"/>
      <c r="J181" s="7"/>
      <c r="K181" s="7"/>
      <c r="L181" s="113" t="str">
        <f>IF(C181="","",IF(MOD(B181,12)=0,'Розрах.заг.варт.'!$F$8*(IF($O$17-B181&gt;=12,$M$17,$M$17*($O$17-B181)/12)),""))</f>
        <v/>
      </c>
      <c r="M181" s="40" t="str">
        <f t="shared" si="22"/>
        <v/>
      </c>
      <c r="N181" s="7"/>
      <c r="O181" s="7"/>
      <c r="P181" s="7"/>
      <c r="Q181" s="43"/>
      <c r="S181" s="44" t="str">
        <f>IF(B181&lt;=$O$17,XIRR($T$27:T181,$C$27:C181),"")</f>
        <v/>
      </c>
      <c r="T181" s="233" t="e">
        <f t="shared" si="29"/>
        <v>#VALUE!</v>
      </c>
    </row>
    <row r="182" spans="2:20" x14ac:dyDescent="0.35">
      <c r="B182" s="117" t="str">
        <f t="shared" si="23"/>
        <v/>
      </c>
      <c r="C182" s="42" t="str">
        <f t="shared" si="30"/>
        <v/>
      </c>
      <c r="D182" s="118" t="str">
        <f t="shared" si="24"/>
        <v/>
      </c>
      <c r="E182" s="239" t="str">
        <f t="shared" si="25"/>
        <v/>
      </c>
      <c r="F182" s="119" t="str">
        <f t="shared" si="26"/>
        <v/>
      </c>
      <c r="G182" s="43" t="str">
        <f t="shared" si="27"/>
        <v/>
      </c>
      <c r="H182" s="220">
        <f t="shared" si="28"/>
        <v>0</v>
      </c>
      <c r="I182" s="138"/>
      <c r="J182" s="7"/>
      <c r="K182" s="7"/>
      <c r="L182" s="113" t="str">
        <f>IF(C182="","",IF(MOD(B182,12)=0,'Розрах.заг.варт.'!$F$8*(IF($O$17-B182&gt;=12,$M$17,$M$17*($O$17-B182)/12)),""))</f>
        <v/>
      </c>
      <c r="M182" s="40" t="str">
        <f t="shared" si="22"/>
        <v/>
      </c>
      <c r="N182" s="7"/>
      <c r="O182" s="7"/>
      <c r="P182" s="7"/>
      <c r="Q182" s="43"/>
      <c r="S182" s="44" t="str">
        <f>IF(B182&lt;=$O$17,XIRR($T$27:T182,$C$27:C182),"")</f>
        <v/>
      </c>
      <c r="T182" s="233" t="e">
        <f t="shared" si="29"/>
        <v>#VALUE!</v>
      </c>
    </row>
    <row r="183" spans="2:20" x14ac:dyDescent="0.35">
      <c r="B183" s="117" t="str">
        <f t="shared" si="23"/>
        <v/>
      </c>
      <c r="C183" s="42" t="str">
        <f t="shared" si="30"/>
        <v/>
      </c>
      <c r="D183" s="118" t="str">
        <f t="shared" si="24"/>
        <v/>
      </c>
      <c r="E183" s="239" t="str">
        <f t="shared" si="25"/>
        <v/>
      </c>
      <c r="F183" s="119" t="str">
        <f t="shared" si="26"/>
        <v/>
      </c>
      <c r="G183" s="43" t="str">
        <f t="shared" si="27"/>
        <v/>
      </c>
      <c r="H183" s="220">
        <f t="shared" si="28"/>
        <v>0</v>
      </c>
      <c r="I183" s="138"/>
      <c r="J183" s="7"/>
      <c r="K183" s="7"/>
      <c r="L183" s="113" t="str">
        <f>IF(C183="","",IF(MOD(B183,12)=0,'Розрах.заг.варт.'!$F$8*(IF($O$17-B183&gt;=12,$M$17,$M$17*($O$17-B183)/12)),""))</f>
        <v/>
      </c>
      <c r="M183" s="40" t="str">
        <f t="shared" si="22"/>
        <v/>
      </c>
      <c r="N183" s="7"/>
      <c r="O183" s="7"/>
      <c r="P183" s="7"/>
      <c r="Q183" s="43"/>
      <c r="S183" s="44" t="str">
        <f>IF(B183&lt;=$O$17,XIRR($T$27:T183,$C$27:C183),"")</f>
        <v/>
      </c>
      <c r="T183" s="233" t="e">
        <f t="shared" si="29"/>
        <v>#VALUE!</v>
      </c>
    </row>
    <row r="184" spans="2:20" x14ac:dyDescent="0.35">
      <c r="B184" s="117" t="str">
        <f t="shared" si="23"/>
        <v/>
      </c>
      <c r="C184" s="42" t="str">
        <f t="shared" si="30"/>
        <v/>
      </c>
      <c r="D184" s="118" t="str">
        <f t="shared" si="24"/>
        <v/>
      </c>
      <c r="E184" s="239" t="str">
        <f t="shared" si="25"/>
        <v/>
      </c>
      <c r="F184" s="119" t="str">
        <f t="shared" si="26"/>
        <v/>
      </c>
      <c r="G184" s="43" t="str">
        <f t="shared" si="27"/>
        <v/>
      </c>
      <c r="H184" s="220">
        <f t="shared" si="28"/>
        <v>0</v>
      </c>
      <c r="I184" s="138"/>
      <c r="J184" s="7"/>
      <c r="K184" s="7"/>
      <c r="L184" s="113" t="str">
        <f>IF(C184="","",IF(MOD(B184,12)=0,'Розрах.заг.варт.'!$F$8*(IF($O$17-B184&gt;=12,$M$17,$M$17*($O$17-B184)/12)),""))</f>
        <v/>
      </c>
      <c r="M184" s="40" t="str">
        <f t="shared" si="22"/>
        <v/>
      </c>
      <c r="N184" s="7"/>
      <c r="O184" s="7"/>
      <c r="P184" s="7"/>
      <c r="Q184" s="43"/>
      <c r="S184" s="44" t="str">
        <f>IF(B184&lt;=$O$17,XIRR($T$27:T184,$C$27:C184),"")</f>
        <v/>
      </c>
      <c r="T184" s="233" t="e">
        <f t="shared" si="29"/>
        <v>#VALUE!</v>
      </c>
    </row>
    <row r="185" spans="2:20" x14ac:dyDescent="0.35">
      <c r="B185" s="117" t="str">
        <f t="shared" si="23"/>
        <v/>
      </c>
      <c r="C185" s="42" t="str">
        <f t="shared" si="30"/>
        <v/>
      </c>
      <c r="D185" s="118" t="str">
        <f t="shared" si="24"/>
        <v/>
      </c>
      <c r="E185" s="239" t="str">
        <f t="shared" si="25"/>
        <v/>
      </c>
      <c r="F185" s="119" t="str">
        <f t="shared" si="26"/>
        <v/>
      </c>
      <c r="G185" s="43" t="str">
        <f t="shared" si="27"/>
        <v/>
      </c>
      <c r="H185" s="220">
        <f t="shared" si="28"/>
        <v>0</v>
      </c>
      <c r="I185" s="138"/>
      <c r="J185" s="7"/>
      <c r="K185" s="7"/>
      <c r="L185" s="113" t="str">
        <f>IF(C185="","",IF(MOD(B185,12)=0,'Розрах.заг.варт.'!$F$8*(IF($O$17-B185&gt;=12,$M$17,$M$17*($O$17-B185)/12)),""))</f>
        <v/>
      </c>
      <c r="M185" s="40" t="str">
        <f t="shared" si="22"/>
        <v/>
      </c>
      <c r="N185" s="7"/>
      <c r="O185" s="7"/>
      <c r="P185" s="7"/>
      <c r="Q185" s="43"/>
      <c r="S185" s="44" t="str">
        <f>IF(B185&lt;=$O$17,XIRR($T$27:T185,$C$27:C185),"")</f>
        <v/>
      </c>
      <c r="T185" s="233" t="e">
        <f t="shared" si="29"/>
        <v>#VALUE!</v>
      </c>
    </row>
    <row r="186" spans="2:20" x14ac:dyDescent="0.35">
      <c r="B186" s="117" t="str">
        <f t="shared" si="23"/>
        <v/>
      </c>
      <c r="C186" s="42" t="str">
        <f t="shared" si="30"/>
        <v/>
      </c>
      <c r="D186" s="118" t="str">
        <f t="shared" si="24"/>
        <v/>
      </c>
      <c r="E186" s="239" t="str">
        <f t="shared" si="25"/>
        <v/>
      </c>
      <c r="F186" s="119" t="str">
        <f t="shared" si="26"/>
        <v/>
      </c>
      <c r="G186" s="43" t="str">
        <f t="shared" si="27"/>
        <v/>
      </c>
      <c r="H186" s="220">
        <f t="shared" si="28"/>
        <v>0</v>
      </c>
      <c r="I186" s="138"/>
      <c r="J186" s="7"/>
      <c r="K186" s="7"/>
      <c r="L186" s="113" t="str">
        <f>IF(C186="","",IF(MOD(B186,12)=0,'Розрах.заг.варт.'!$F$8*(IF($O$17-B186&gt;=12,$M$17,$M$17*($O$17-B186)/12)),""))</f>
        <v/>
      </c>
      <c r="M186" s="40" t="str">
        <f t="shared" si="22"/>
        <v/>
      </c>
      <c r="N186" s="7"/>
      <c r="O186" s="7"/>
      <c r="P186" s="7"/>
      <c r="Q186" s="43"/>
      <c r="S186" s="44" t="str">
        <f>IF(B186&lt;=$O$17,XIRR($T$27:T186,$C$27:C186),"")</f>
        <v/>
      </c>
      <c r="T186" s="233" t="e">
        <f t="shared" si="29"/>
        <v>#VALUE!</v>
      </c>
    </row>
    <row r="187" spans="2:20" x14ac:dyDescent="0.35">
      <c r="B187" s="117" t="str">
        <f t="shared" si="23"/>
        <v/>
      </c>
      <c r="C187" s="42" t="str">
        <f t="shared" si="30"/>
        <v/>
      </c>
      <c r="D187" s="118" t="str">
        <f t="shared" si="24"/>
        <v/>
      </c>
      <c r="E187" s="239" t="str">
        <f t="shared" si="25"/>
        <v/>
      </c>
      <c r="F187" s="119" t="str">
        <f t="shared" si="26"/>
        <v/>
      </c>
      <c r="G187" s="43" t="str">
        <f t="shared" si="27"/>
        <v/>
      </c>
      <c r="H187" s="220">
        <f t="shared" si="28"/>
        <v>0</v>
      </c>
      <c r="I187" s="138"/>
      <c r="J187" s="7"/>
      <c r="K187" s="7"/>
      <c r="L187" s="113" t="str">
        <f>IF(C187="","",IF(MOD(B187,12)=0,'Розрах.заг.варт.'!$F$8*(IF($O$17-B187&gt;=12,$M$17,$M$17*($O$17-B187)/12)),""))</f>
        <v/>
      </c>
      <c r="M187" s="40" t="str">
        <f t="shared" si="22"/>
        <v/>
      </c>
      <c r="N187" s="7"/>
      <c r="O187" s="7"/>
      <c r="P187" s="7"/>
      <c r="Q187" s="43"/>
      <c r="S187" s="44" t="str">
        <f>IF(B187&lt;=$O$17,XIRR($T$27:T187,$C$27:C187),"")</f>
        <v/>
      </c>
      <c r="T187" s="233" t="e">
        <f t="shared" si="29"/>
        <v>#VALUE!</v>
      </c>
    </row>
    <row r="188" spans="2:20" x14ac:dyDescent="0.35">
      <c r="B188" s="117" t="str">
        <f t="shared" si="23"/>
        <v/>
      </c>
      <c r="C188" s="42" t="str">
        <f t="shared" si="30"/>
        <v/>
      </c>
      <c r="D188" s="118" t="str">
        <f t="shared" si="24"/>
        <v/>
      </c>
      <c r="E188" s="239" t="str">
        <f t="shared" si="25"/>
        <v/>
      </c>
      <c r="F188" s="119" t="str">
        <f t="shared" si="26"/>
        <v/>
      </c>
      <c r="G188" s="43" t="str">
        <f t="shared" si="27"/>
        <v/>
      </c>
      <c r="H188" s="220">
        <f t="shared" si="28"/>
        <v>0</v>
      </c>
      <c r="I188" s="138"/>
      <c r="J188" s="7"/>
      <c r="K188" s="7"/>
      <c r="L188" s="113" t="str">
        <f>IF(C188="","",IF(MOD(B188,12)=0,'Розрах.заг.варт.'!$F$8*(IF($O$17-B188&gt;=12,$M$17,$M$17*($O$17-B188)/12)),""))</f>
        <v/>
      </c>
      <c r="M188" s="40" t="str">
        <f t="shared" si="22"/>
        <v/>
      </c>
      <c r="N188" s="7"/>
      <c r="O188" s="7"/>
      <c r="P188" s="7"/>
      <c r="Q188" s="43"/>
      <c r="S188" s="44" t="str">
        <f>IF(B188&lt;=$O$17,XIRR($T$27:T188,$C$27:C188),"")</f>
        <v/>
      </c>
      <c r="T188" s="233" t="e">
        <f t="shared" si="29"/>
        <v>#VALUE!</v>
      </c>
    </row>
    <row r="189" spans="2:20" x14ac:dyDescent="0.35">
      <c r="B189" s="117" t="str">
        <f t="shared" si="23"/>
        <v/>
      </c>
      <c r="C189" s="42" t="str">
        <f t="shared" si="30"/>
        <v/>
      </c>
      <c r="D189" s="118" t="str">
        <f t="shared" si="24"/>
        <v/>
      </c>
      <c r="E189" s="239" t="str">
        <f t="shared" si="25"/>
        <v/>
      </c>
      <c r="F189" s="119" t="str">
        <f t="shared" si="26"/>
        <v/>
      </c>
      <c r="G189" s="43" t="str">
        <f t="shared" si="27"/>
        <v/>
      </c>
      <c r="H189" s="220">
        <f t="shared" si="28"/>
        <v>0</v>
      </c>
      <c r="I189" s="138"/>
      <c r="J189" s="7"/>
      <c r="K189" s="7"/>
      <c r="L189" s="113" t="str">
        <f>IF(C189="","",IF(MOD(B189,12)=0,'Розрах.заг.варт.'!$F$8*(IF($O$17-B189&gt;=12,$M$17,$M$17*($O$17-B189)/12)),""))</f>
        <v/>
      </c>
      <c r="M189" s="40" t="str">
        <f t="shared" si="22"/>
        <v/>
      </c>
      <c r="N189" s="7"/>
      <c r="O189" s="7"/>
      <c r="P189" s="7"/>
      <c r="Q189" s="43"/>
      <c r="S189" s="44" t="str">
        <f>IF(B189&lt;=$O$17,XIRR($T$27:T189,$C$27:C189),"")</f>
        <v/>
      </c>
      <c r="T189" s="233" t="e">
        <f t="shared" si="29"/>
        <v>#VALUE!</v>
      </c>
    </row>
    <row r="190" spans="2:20" x14ac:dyDescent="0.35">
      <c r="B190" s="117" t="str">
        <f t="shared" si="23"/>
        <v/>
      </c>
      <c r="C190" s="42" t="str">
        <f t="shared" si="30"/>
        <v/>
      </c>
      <c r="D190" s="118" t="str">
        <f t="shared" si="24"/>
        <v/>
      </c>
      <c r="E190" s="239" t="str">
        <f t="shared" si="25"/>
        <v/>
      </c>
      <c r="F190" s="119" t="str">
        <f t="shared" si="26"/>
        <v/>
      </c>
      <c r="G190" s="43" t="str">
        <f t="shared" si="27"/>
        <v/>
      </c>
      <c r="H190" s="220">
        <f t="shared" si="28"/>
        <v>0</v>
      </c>
      <c r="I190" s="138"/>
      <c r="J190" s="7"/>
      <c r="K190" s="7"/>
      <c r="L190" s="113" t="str">
        <f>IF(C190="","",IF(MOD(B190,12)=0,'Розрах.заг.варт.'!$F$8*(IF($O$17-B190&gt;=12,$M$17,$M$17*($O$17-B190)/12)),""))</f>
        <v/>
      </c>
      <c r="M190" s="40" t="str">
        <f t="shared" si="22"/>
        <v/>
      </c>
      <c r="N190" s="7"/>
      <c r="O190" s="7"/>
      <c r="P190" s="7"/>
      <c r="Q190" s="43"/>
      <c r="S190" s="44" t="str">
        <f>IF(B190&lt;=$O$17,XIRR($T$27:T190,$C$27:C190),"")</f>
        <v/>
      </c>
      <c r="T190" s="233" t="e">
        <f t="shared" si="29"/>
        <v>#VALUE!</v>
      </c>
    </row>
    <row r="191" spans="2:20" x14ac:dyDescent="0.35">
      <c r="B191" s="117" t="str">
        <f t="shared" si="23"/>
        <v/>
      </c>
      <c r="C191" s="42" t="str">
        <f t="shared" si="30"/>
        <v/>
      </c>
      <c r="D191" s="118" t="str">
        <f t="shared" si="24"/>
        <v/>
      </c>
      <c r="E191" s="239" t="str">
        <f t="shared" si="25"/>
        <v/>
      </c>
      <c r="F191" s="119" t="str">
        <f t="shared" si="26"/>
        <v/>
      </c>
      <c r="G191" s="43" t="str">
        <f t="shared" si="27"/>
        <v/>
      </c>
      <c r="H191" s="220">
        <f t="shared" si="28"/>
        <v>0</v>
      </c>
      <c r="I191" s="138"/>
      <c r="J191" s="7"/>
      <c r="K191" s="7"/>
      <c r="L191" s="113" t="str">
        <f>IF(C191="","",IF(MOD(B191,12)=0,'Розрах.заг.варт.'!$F$8*(IF($O$17-B191&gt;=12,$M$17,$M$17*($O$17-B191)/12)),""))</f>
        <v/>
      </c>
      <c r="M191" s="40" t="str">
        <f t="shared" si="22"/>
        <v/>
      </c>
      <c r="N191" s="7"/>
      <c r="O191" s="7"/>
      <c r="P191" s="7"/>
      <c r="Q191" s="43"/>
      <c r="S191" s="44" t="str">
        <f>IF(B191&lt;=$O$17,XIRR($T$27:T191,$C$27:C191),"")</f>
        <v/>
      </c>
      <c r="T191" s="233" t="e">
        <f t="shared" si="29"/>
        <v>#VALUE!</v>
      </c>
    </row>
    <row r="192" spans="2:20" x14ac:dyDescent="0.35">
      <c r="B192" s="117" t="str">
        <f t="shared" si="23"/>
        <v/>
      </c>
      <c r="C192" s="42" t="str">
        <f t="shared" si="30"/>
        <v/>
      </c>
      <c r="D192" s="118" t="str">
        <f t="shared" si="24"/>
        <v/>
      </c>
      <c r="E192" s="239" t="str">
        <f t="shared" si="25"/>
        <v/>
      </c>
      <c r="F192" s="119" t="str">
        <f t="shared" si="26"/>
        <v/>
      </c>
      <c r="G192" s="43" t="str">
        <f t="shared" si="27"/>
        <v/>
      </c>
      <c r="H192" s="220">
        <f t="shared" si="28"/>
        <v>0</v>
      </c>
      <c r="I192" s="138"/>
      <c r="J192" s="7"/>
      <c r="K192" s="7"/>
      <c r="L192" s="113" t="str">
        <f>IF(C192="","",IF(MOD(B192,12)=0,'Розрах.заг.варт.'!$F$8*(IF($O$17-B192&gt;=12,$M$17,$M$17*($O$17-B192)/12)),""))</f>
        <v/>
      </c>
      <c r="M192" s="40" t="str">
        <f t="shared" si="22"/>
        <v/>
      </c>
      <c r="N192" s="7"/>
      <c r="O192" s="7"/>
      <c r="P192" s="7"/>
      <c r="Q192" s="43"/>
      <c r="S192" s="44" t="str">
        <f>IF(B192&lt;=$O$17,XIRR($T$27:T192,$C$27:C192),"")</f>
        <v/>
      </c>
      <c r="T192" s="233" t="e">
        <f t="shared" si="29"/>
        <v>#VALUE!</v>
      </c>
    </row>
    <row r="193" spans="2:20" x14ac:dyDescent="0.35">
      <c r="B193" s="117" t="str">
        <f t="shared" si="23"/>
        <v/>
      </c>
      <c r="C193" s="42" t="str">
        <f t="shared" si="30"/>
        <v/>
      </c>
      <c r="D193" s="118" t="str">
        <f t="shared" si="24"/>
        <v/>
      </c>
      <c r="E193" s="239" t="str">
        <f t="shared" si="25"/>
        <v/>
      </c>
      <c r="F193" s="119" t="str">
        <f t="shared" si="26"/>
        <v/>
      </c>
      <c r="G193" s="43" t="str">
        <f t="shared" si="27"/>
        <v/>
      </c>
      <c r="H193" s="220">
        <f t="shared" si="28"/>
        <v>0</v>
      </c>
      <c r="I193" s="138"/>
      <c r="J193" s="7"/>
      <c r="K193" s="7"/>
      <c r="L193" s="113" t="str">
        <f>IF(C193="","",IF(MOD(B193,12)=0,'Розрах.заг.варт.'!$F$8*(IF($O$17-B193&gt;=12,$M$17,$M$17*($O$17-B193)/12)),""))</f>
        <v/>
      </c>
      <c r="M193" s="40" t="str">
        <f t="shared" si="22"/>
        <v/>
      </c>
      <c r="N193" s="7"/>
      <c r="O193" s="7"/>
      <c r="P193" s="7"/>
      <c r="Q193" s="43"/>
      <c r="S193" s="44" t="str">
        <f>IF(B193&lt;=$O$17,XIRR($T$27:T193,$C$27:C193),"")</f>
        <v/>
      </c>
      <c r="T193" s="233" t="e">
        <f t="shared" si="29"/>
        <v>#VALUE!</v>
      </c>
    </row>
    <row r="194" spans="2:20" x14ac:dyDescent="0.35">
      <c r="B194" s="117" t="str">
        <f t="shared" si="23"/>
        <v/>
      </c>
      <c r="C194" s="42" t="str">
        <f t="shared" si="30"/>
        <v/>
      </c>
      <c r="D194" s="118" t="str">
        <f t="shared" si="24"/>
        <v/>
      </c>
      <c r="E194" s="239" t="str">
        <f t="shared" si="25"/>
        <v/>
      </c>
      <c r="F194" s="119" t="str">
        <f t="shared" si="26"/>
        <v/>
      </c>
      <c r="G194" s="43" t="str">
        <f t="shared" si="27"/>
        <v/>
      </c>
      <c r="H194" s="220">
        <f t="shared" si="28"/>
        <v>0</v>
      </c>
      <c r="I194" s="138"/>
      <c r="J194" s="7"/>
      <c r="K194" s="7"/>
      <c r="L194" s="113" t="str">
        <f>IF(C194="","",IF(MOD(B194,12)=0,'Розрах.заг.варт.'!$F$8*(IF($O$17-B194&gt;=12,$M$17,$M$17*($O$17-B194)/12)),""))</f>
        <v/>
      </c>
      <c r="M194" s="40" t="str">
        <f t="shared" si="22"/>
        <v/>
      </c>
      <c r="N194" s="7"/>
      <c r="O194" s="7"/>
      <c r="P194" s="7"/>
      <c r="Q194" s="43"/>
      <c r="S194" s="44" t="str">
        <f>IF(B194&lt;=$O$17,XIRR($T$27:T194,$C$27:C194),"")</f>
        <v/>
      </c>
      <c r="T194" s="233" t="e">
        <f t="shared" si="29"/>
        <v>#VALUE!</v>
      </c>
    </row>
    <row r="195" spans="2:20" x14ac:dyDescent="0.35">
      <c r="B195" s="117" t="str">
        <f t="shared" si="23"/>
        <v/>
      </c>
      <c r="C195" s="42" t="str">
        <f t="shared" si="30"/>
        <v/>
      </c>
      <c r="D195" s="118" t="str">
        <f t="shared" si="24"/>
        <v/>
      </c>
      <c r="E195" s="239" t="str">
        <f t="shared" si="25"/>
        <v/>
      </c>
      <c r="F195" s="119" t="str">
        <f t="shared" si="26"/>
        <v/>
      </c>
      <c r="G195" s="43" t="str">
        <f t="shared" si="27"/>
        <v/>
      </c>
      <c r="H195" s="220">
        <f t="shared" si="28"/>
        <v>0</v>
      </c>
      <c r="I195" s="138"/>
      <c r="J195" s="7"/>
      <c r="K195" s="7"/>
      <c r="L195" s="113" t="str">
        <f>IF(C195="","",IF(MOD(B195,12)=0,'Розрах.заг.варт.'!$F$8*(IF($O$17-B195&gt;=12,$M$17,$M$17*($O$17-B195)/12)),""))</f>
        <v/>
      </c>
      <c r="M195" s="40" t="str">
        <f t="shared" si="22"/>
        <v/>
      </c>
      <c r="N195" s="7"/>
      <c r="O195" s="7"/>
      <c r="P195" s="7"/>
      <c r="Q195" s="43"/>
      <c r="S195" s="44" t="str">
        <f>IF(B195&lt;=$O$17,XIRR($T$27:T195,$C$27:C195),"")</f>
        <v/>
      </c>
      <c r="T195" s="233" t="e">
        <f t="shared" si="29"/>
        <v>#VALUE!</v>
      </c>
    </row>
    <row r="196" spans="2:20" x14ac:dyDescent="0.35">
      <c r="B196" s="117" t="str">
        <f t="shared" si="23"/>
        <v/>
      </c>
      <c r="C196" s="42" t="str">
        <f t="shared" si="30"/>
        <v/>
      </c>
      <c r="D196" s="118" t="str">
        <f t="shared" si="24"/>
        <v/>
      </c>
      <c r="E196" s="239" t="str">
        <f t="shared" si="25"/>
        <v/>
      </c>
      <c r="F196" s="119" t="str">
        <f t="shared" si="26"/>
        <v/>
      </c>
      <c r="G196" s="43" t="str">
        <f t="shared" si="27"/>
        <v/>
      </c>
      <c r="H196" s="220">
        <f t="shared" si="28"/>
        <v>0</v>
      </c>
      <c r="I196" s="138"/>
      <c r="J196" s="7"/>
      <c r="K196" s="7"/>
      <c r="L196" s="113" t="str">
        <f>IF(C196="","",IF(MOD(B196,12)=0,'Розрах.заг.варт.'!$F$8*(IF($O$17-B196&gt;=12,$M$17,$M$17*($O$17-B196)/12)),""))</f>
        <v/>
      </c>
      <c r="M196" s="40" t="str">
        <f t="shared" si="22"/>
        <v/>
      </c>
      <c r="N196" s="7"/>
      <c r="O196" s="7"/>
      <c r="P196" s="7"/>
      <c r="Q196" s="43"/>
      <c r="S196" s="44" t="str">
        <f>IF(B196&lt;=$O$17,XIRR($T$27:T196,$C$27:C196),"")</f>
        <v/>
      </c>
      <c r="T196" s="233" t="e">
        <f t="shared" si="29"/>
        <v>#VALUE!</v>
      </c>
    </row>
    <row r="197" spans="2:20" x14ac:dyDescent="0.35">
      <c r="B197" s="117" t="str">
        <f t="shared" si="23"/>
        <v/>
      </c>
      <c r="C197" s="42" t="str">
        <f t="shared" si="30"/>
        <v/>
      </c>
      <c r="D197" s="118" t="str">
        <f t="shared" si="24"/>
        <v/>
      </c>
      <c r="E197" s="239" t="str">
        <f t="shared" si="25"/>
        <v/>
      </c>
      <c r="F197" s="119" t="str">
        <f t="shared" si="26"/>
        <v/>
      </c>
      <c r="G197" s="43" t="str">
        <f t="shared" si="27"/>
        <v/>
      </c>
      <c r="H197" s="220">
        <f t="shared" si="28"/>
        <v>0</v>
      </c>
      <c r="I197" s="138"/>
      <c r="J197" s="7"/>
      <c r="K197" s="7"/>
      <c r="L197" s="113" t="str">
        <f>IF(C197="","",IF(MOD(B197,12)=0,'Розрах.заг.варт.'!$F$8*(IF($O$17-B197&gt;=12,$M$17,$M$17*($O$17-B197)/12)),""))</f>
        <v/>
      </c>
      <c r="M197" s="40" t="str">
        <f t="shared" si="22"/>
        <v/>
      </c>
      <c r="N197" s="7"/>
      <c r="O197" s="7"/>
      <c r="P197" s="7"/>
      <c r="Q197" s="43"/>
      <c r="S197" s="44" t="str">
        <f>IF(B197&lt;=$O$17,XIRR($T$27:T197,$C$27:C197),"")</f>
        <v/>
      </c>
      <c r="T197" s="233" t="e">
        <f t="shared" si="29"/>
        <v>#VALUE!</v>
      </c>
    </row>
    <row r="198" spans="2:20" x14ac:dyDescent="0.35">
      <c r="B198" s="117" t="str">
        <f t="shared" si="23"/>
        <v/>
      </c>
      <c r="C198" s="42" t="str">
        <f t="shared" si="30"/>
        <v/>
      </c>
      <c r="D198" s="118" t="str">
        <f t="shared" si="24"/>
        <v/>
      </c>
      <c r="E198" s="239" t="str">
        <f t="shared" si="25"/>
        <v/>
      </c>
      <c r="F198" s="119" t="str">
        <f t="shared" si="26"/>
        <v/>
      </c>
      <c r="G198" s="43" t="str">
        <f t="shared" si="27"/>
        <v/>
      </c>
      <c r="H198" s="220">
        <f t="shared" si="28"/>
        <v>0</v>
      </c>
      <c r="I198" s="138"/>
      <c r="J198" s="7"/>
      <c r="K198" s="7"/>
      <c r="L198" s="113" t="str">
        <f>IF(C198="","",IF(MOD(B198,12)=0,'Розрах.заг.варт.'!$F$8*(IF($O$17-B198&gt;=12,$M$17,$M$17*($O$17-B198)/12)),""))</f>
        <v/>
      </c>
      <c r="M198" s="40" t="str">
        <f t="shared" si="22"/>
        <v/>
      </c>
      <c r="N198" s="7"/>
      <c r="O198" s="7"/>
      <c r="P198" s="7"/>
      <c r="Q198" s="43"/>
      <c r="S198" s="44" t="str">
        <f>IF(B198&lt;=$O$17,XIRR($T$27:T198,$C$27:C198),"")</f>
        <v/>
      </c>
      <c r="T198" s="233" t="e">
        <f t="shared" si="29"/>
        <v>#VALUE!</v>
      </c>
    </row>
    <row r="199" spans="2:20" x14ac:dyDescent="0.35">
      <c r="B199" s="117" t="str">
        <f t="shared" si="23"/>
        <v/>
      </c>
      <c r="C199" s="42" t="str">
        <f t="shared" si="30"/>
        <v/>
      </c>
      <c r="D199" s="118" t="str">
        <f t="shared" si="24"/>
        <v/>
      </c>
      <c r="E199" s="239" t="str">
        <f t="shared" si="25"/>
        <v/>
      </c>
      <c r="F199" s="119" t="str">
        <f t="shared" si="26"/>
        <v/>
      </c>
      <c r="G199" s="43" t="str">
        <f t="shared" si="27"/>
        <v/>
      </c>
      <c r="H199" s="220">
        <f t="shared" si="28"/>
        <v>0</v>
      </c>
      <c r="I199" s="138"/>
      <c r="J199" s="7"/>
      <c r="K199" s="7"/>
      <c r="L199" s="113" t="str">
        <f>IF(C199="","",IF(MOD(B199,12)=0,'Розрах.заг.варт.'!$F$8*(IF($O$17-B199&gt;=12,$M$17,$M$17*($O$17-B199)/12)),""))</f>
        <v/>
      </c>
      <c r="M199" s="40" t="str">
        <f t="shared" si="22"/>
        <v/>
      </c>
      <c r="N199" s="7"/>
      <c r="O199" s="7"/>
      <c r="P199" s="7"/>
      <c r="Q199" s="43"/>
      <c r="S199" s="44" t="str">
        <f>IF(B199&lt;=$O$17,XIRR($T$27:T199,$C$27:C199),"")</f>
        <v/>
      </c>
      <c r="T199" s="233" t="e">
        <f t="shared" si="29"/>
        <v>#VALUE!</v>
      </c>
    </row>
    <row r="200" spans="2:20" x14ac:dyDescent="0.35">
      <c r="B200" s="117" t="str">
        <f t="shared" si="23"/>
        <v/>
      </c>
      <c r="C200" s="42" t="str">
        <f t="shared" si="30"/>
        <v/>
      </c>
      <c r="D200" s="118" t="str">
        <f t="shared" si="24"/>
        <v/>
      </c>
      <c r="E200" s="239" t="str">
        <f t="shared" si="25"/>
        <v/>
      </c>
      <c r="F200" s="119" t="str">
        <f t="shared" si="26"/>
        <v/>
      </c>
      <c r="G200" s="43" t="str">
        <f t="shared" si="27"/>
        <v/>
      </c>
      <c r="H200" s="220">
        <f t="shared" si="28"/>
        <v>0</v>
      </c>
      <c r="I200" s="138"/>
      <c r="J200" s="7"/>
      <c r="K200" s="7"/>
      <c r="L200" s="113" t="str">
        <f>IF(C200="","",IF(MOD(B200,12)=0,'Розрах.заг.варт.'!$F$8*(IF($O$17-B200&gt;=12,$M$17,$M$17*($O$17-B200)/12)),""))</f>
        <v/>
      </c>
      <c r="M200" s="40" t="str">
        <f t="shared" si="22"/>
        <v/>
      </c>
      <c r="N200" s="7"/>
      <c r="O200" s="7"/>
      <c r="P200" s="7"/>
      <c r="Q200" s="43"/>
      <c r="S200" s="44" t="str">
        <f>IF(B200&lt;=$O$17,XIRR($T$27:T200,$C$27:C200),"")</f>
        <v/>
      </c>
      <c r="T200" s="233" t="e">
        <f t="shared" si="29"/>
        <v>#VALUE!</v>
      </c>
    </row>
    <row r="201" spans="2:20" x14ac:dyDescent="0.35">
      <c r="B201" s="117" t="str">
        <f t="shared" si="23"/>
        <v/>
      </c>
      <c r="C201" s="42" t="str">
        <f t="shared" si="30"/>
        <v/>
      </c>
      <c r="D201" s="118" t="str">
        <f t="shared" si="24"/>
        <v/>
      </c>
      <c r="E201" s="239" t="str">
        <f t="shared" si="25"/>
        <v/>
      </c>
      <c r="F201" s="119" t="str">
        <f t="shared" si="26"/>
        <v/>
      </c>
      <c r="G201" s="43" t="str">
        <f t="shared" si="27"/>
        <v/>
      </c>
      <c r="H201" s="220">
        <f t="shared" si="28"/>
        <v>0</v>
      </c>
      <c r="I201" s="138"/>
      <c r="J201" s="7"/>
      <c r="K201" s="7"/>
      <c r="L201" s="113" t="str">
        <f>IF(C201="","",IF(MOD(B201,12)=0,'Розрах.заг.варт.'!$F$8*(IF($O$17-B201&gt;=12,$M$17,$M$17*($O$17-B201)/12)),""))</f>
        <v/>
      </c>
      <c r="M201" s="40" t="str">
        <f t="shared" si="22"/>
        <v/>
      </c>
      <c r="N201" s="7"/>
      <c r="O201" s="7"/>
      <c r="P201" s="7"/>
      <c r="Q201" s="43"/>
      <c r="S201" s="44" t="str">
        <f>IF(B201&lt;=$O$17,XIRR($T$27:T201,$C$27:C201),"")</f>
        <v/>
      </c>
      <c r="T201" s="233" t="e">
        <f t="shared" si="29"/>
        <v>#VALUE!</v>
      </c>
    </row>
    <row r="202" spans="2:20" x14ac:dyDescent="0.35">
      <c r="B202" s="117" t="str">
        <f t="shared" si="23"/>
        <v/>
      </c>
      <c r="C202" s="42" t="str">
        <f t="shared" si="30"/>
        <v/>
      </c>
      <c r="D202" s="118" t="str">
        <f t="shared" si="24"/>
        <v/>
      </c>
      <c r="E202" s="239" t="str">
        <f t="shared" si="25"/>
        <v/>
      </c>
      <c r="F202" s="119" t="str">
        <f t="shared" si="26"/>
        <v/>
      </c>
      <c r="G202" s="43" t="str">
        <f t="shared" si="27"/>
        <v/>
      </c>
      <c r="H202" s="220">
        <f t="shared" si="28"/>
        <v>0</v>
      </c>
      <c r="I202" s="138"/>
      <c r="J202" s="7"/>
      <c r="K202" s="7"/>
      <c r="L202" s="113" t="str">
        <f>IF(C202="","",IF(MOD(B202,12)=0,'Розрах.заг.варт.'!$F$8*(IF($O$17-B202&gt;=12,$M$17,$M$17*($O$17-B202)/12)),""))</f>
        <v/>
      </c>
      <c r="M202" s="40" t="str">
        <f t="shared" si="22"/>
        <v/>
      </c>
      <c r="N202" s="7"/>
      <c r="O202" s="7"/>
      <c r="P202" s="7"/>
      <c r="Q202" s="43"/>
      <c r="S202" s="44" t="str">
        <f>IF(B202&lt;=$O$17,XIRR($T$27:T202,$C$27:C202),"")</f>
        <v/>
      </c>
      <c r="T202" s="233" t="e">
        <f t="shared" si="29"/>
        <v>#VALUE!</v>
      </c>
    </row>
    <row r="203" spans="2:20" x14ac:dyDescent="0.35">
      <c r="B203" s="117" t="str">
        <f t="shared" si="23"/>
        <v/>
      </c>
      <c r="C203" s="42" t="str">
        <f t="shared" si="30"/>
        <v/>
      </c>
      <c r="D203" s="118" t="str">
        <f t="shared" si="24"/>
        <v/>
      </c>
      <c r="E203" s="239" t="str">
        <f t="shared" si="25"/>
        <v/>
      </c>
      <c r="F203" s="119" t="str">
        <f t="shared" si="26"/>
        <v/>
      </c>
      <c r="G203" s="43" t="str">
        <f t="shared" si="27"/>
        <v/>
      </c>
      <c r="H203" s="220">
        <f t="shared" si="28"/>
        <v>0</v>
      </c>
      <c r="I203" s="138"/>
      <c r="J203" s="7"/>
      <c r="K203" s="7"/>
      <c r="L203" s="113" t="str">
        <f>IF(C203="","",IF(MOD(B203,12)=0,'Розрах.заг.варт.'!$F$8*(IF($O$17-B203&gt;=12,$M$17,$M$17*($O$17-B203)/12)),""))</f>
        <v/>
      </c>
      <c r="M203" s="40" t="str">
        <f t="shared" si="22"/>
        <v/>
      </c>
      <c r="N203" s="7"/>
      <c r="O203" s="7"/>
      <c r="P203" s="7"/>
      <c r="Q203" s="43"/>
      <c r="S203" s="44" t="str">
        <f>IF(B203&lt;=$O$17,XIRR($T$27:T203,$C$27:C203),"")</f>
        <v/>
      </c>
      <c r="T203" s="233" t="e">
        <f t="shared" si="29"/>
        <v>#VALUE!</v>
      </c>
    </row>
    <row r="204" spans="2:20" x14ac:dyDescent="0.35">
      <c r="B204" s="117" t="str">
        <f t="shared" si="23"/>
        <v/>
      </c>
      <c r="C204" s="42" t="str">
        <f t="shared" si="30"/>
        <v/>
      </c>
      <c r="D204" s="118" t="str">
        <f t="shared" si="24"/>
        <v/>
      </c>
      <c r="E204" s="239" t="str">
        <f t="shared" si="25"/>
        <v/>
      </c>
      <c r="F204" s="119" t="str">
        <f t="shared" si="26"/>
        <v/>
      </c>
      <c r="G204" s="43" t="str">
        <f t="shared" si="27"/>
        <v/>
      </c>
      <c r="H204" s="220">
        <f t="shared" si="28"/>
        <v>0</v>
      </c>
      <c r="I204" s="138"/>
      <c r="J204" s="7"/>
      <c r="K204" s="7"/>
      <c r="L204" s="113" t="str">
        <f>IF(C204="","",IF(MOD(B204,12)=0,'Розрах.заг.варт.'!$F$8*(IF($O$17-B204&gt;=12,$M$17,$M$17*($O$17-B204)/12)),""))</f>
        <v/>
      </c>
      <c r="M204" s="40" t="str">
        <f t="shared" si="22"/>
        <v/>
      </c>
      <c r="N204" s="7"/>
      <c r="O204" s="7"/>
      <c r="P204" s="7"/>
      <c r="Q204" s="43"/>
      <c r="S204" s="44" t="str">
        <f>IF(B204&lt;=$O$17,XIRR($T$27:T204,$C$27:C204),"")</f>
        <v/>
      </c>
      <c r="T204" s="233" t="e">
        <f t="shared" si="29"/>
        <v>#VALUE!</v>
      </c>
    </row>
    <row r="205" spans="2:20" x14ac:dyDescent="0.35">
      <c r="B205" s="117" t="str">
        <f t="shared" si="23"/>
        <v/>
      </c>
      <c r="C205" s="42" t="str">
        <f t="shared" si="30"/>
        <v/>
      </c>
      <c r="D205" s="118" t="str">
        <f t="shared" si="24"/>
        <v/>
      </c>
      <c r="E205" s="239" t="str">
        <f t="shared" si="25"/>
        <v/>
      </c>
      <c r="F205" s="119" t="str">
        <f t="shared" si="26"/>
        <v/>
      </c>
      <c r="G205" s="43" t="str">
        <f t="shared" si="27"/>
        <v/>
      </c>
      <c r="H205" s="220">
        <f t="shared" si="28"/>
        <v>0</v>
      </c>
      <c r="I205" s="138"/>
      <c r="J205" s="7"/>
      <c r="K205" s="7"/>
      <c r="L205" s="113" t="str">
        <f>IF(C205="","",IF(MOD(B205,12)=0,'Розрах.заг.варт.'!$F$8*(IF($O$17-B205&gt;=12,$M$17,$M$17*($O$17-B205)/12)),""))</f>
        <v/>
      </c>
      <c r="M205" s="40" t="str">
        <f t="shared" si="22"/>
        <v/>
      </c>
      <c r="N205" s="7"/>
      <c r="O205" s="7"/>
      <c r="P205" s="7"/>
      <c r="Q205" s="43"/>
      <c r="S205" s="44" t="str">
        <f>IF(B205&lt;=$O$17,XIRR($T$27:T205,$C$27:C205),"")</f>
        <v/>
      </c>
      <c r="T205" s="233" t="e">
        <f t="shared" si="29"/>
        <v>#VALUE!</v>
      </c>
    </row>
    <row r="206" spans="2:20" x14ac:dyDescent="0.35">
      <c r="B206" s="117" t="str">
        <f t="shared" si="23"/>
        <v/>
      </c>
      <c r="C206" s="42" t="str">
        <f t="shared" si="30"/>
        <v/>
      </c>
      <c r="D206" s="118" t="str">
        <f t="shared" si="24"/>
        <v/>
      </c>
      <c r="E206" s="239" t="str">
        <f t="shared" si="25"/>
        <v/>
      </c>
      <c r="F206" s="119" t="str">
        <f t="shared" si="26"/>
        <v/>
      </c>
      <c r="G206" s="43" t="str">
        <f t="shared" si="27"/>
        <v/>
      </c>
      <c r="H206" s="220">
        <f t="shared" si="28"/>
        <v>0</v>
      </c>
      <c r="I206" s="138"/>
      <c r="J206" s="7"/>
      <c r="K206" s="7"/>
      <c r="L206" s="113" t="str">
        <f>IF(C206="","",IF(MOD(B206,12)=0,'Розрах.заг.варт.'!$F$8*(IF($O$17-B206&gt;=12,$M$17,$M$17*($O$17-B206)/12)),""))</f>
        <v/>
      </c>
      <c r="M206" s="40" t="str">
        <f t="shared" si="22"/>
        <v/>
      </c>
      <c r="N206" s="7"/>
      <c r="O206" s="7"/>
      <c r="P206" s="7"/>
      <c r="Q206" s="43"/>
      <c r="S206" s="44" t="str">
        <f>IF(B206&lt;=$O$17,XIRR($T$27:T206,$C$27:C206),"")</f>
        <v/>
      </c>
      <c r="T206" s="233" t="e">
        <f t="shared" si="29"/>
        <v>#VALUE!</v>
      </c>
    </row>
    <row r="207" spans="2:20" x14ac:dyDescent="0.35">
      <c r="B207" s="117" t="str">
        <f t="shared" si="23"/>
        <v/>
      </c>
      <c r="C207" s="42" t="str">
        <f t="shared" si="30"/>
        <v/>
      </c>
      <c r="D207" s="118" t="str">
        <f t="shared" si="24"/>
        <v/>
      </c>
      <c r="E207" s="239" t="str">
        <f t="shared" si="25"/>
        <v/>
      </c>
      <c r="F207" s="119" t="str">
        <f t="shared" si="26"/>
        <v/>
      </c>
      <c r="G207" s="43" t="str">
        <f t="shared" si="27"/>
        <v/>
      </c>
      <c r="H207" s="220">
        <f t="shared" si="28"/>
        <v>0</v>
      </c>
      <c r="I207" s="138"/>
      <c r="J207" s="7"/>
      <c r="K207" s="7"/>
      <c r="L207" s="113" t="str">
        <f>IF(C207="","",IF(MOD(B207,12)=0,'Розрах.заг.варт.'!$F$8*(IF($O$17-B207&gt;=12,$M$17,$M$17*($O$17-B207)/12)),""))</f>
        <v/>
      </c>
      <c r="M207" s="40" t="str">
        <f t="shared" si="22"/>
        <v/>
      </c>
      <c r="N207" s="7"/>
      <c r="O207" s="7"/>
      <c r="P207" s="7"/>
      <c r="Q207" s="43"/>
      <c r="S207" s="44" t="str">
        <f>IF(B207&lt;=$O$17,XIRR($T$27:T207,$C$27:C207),"")</f>
        <v/>
      </c>
      <c r="T207" s="233" t="e">
        <f t="shared" si="29"/>
        <v>#VALUE!</v>
      </c>
    </row>
    <row r="208" spans="2:20" x14ac:dyDescent="0.35">
      <c r="B208" s="117" t="str">
        <f t="shared" si="23"/>
        <v/>
      </c>
      <c r="C208" s="42" t="str">
        <f t="shared" si="30"/>
        <v/>
      </c>
      <c r="D208" s="118" t="str">
        <f t="shared" si="24"/>
        <v/>
      </c>
      <c r="E208" s="239" t="str">
        <f t="shared" si="25"/>
        <v/>
      </c>
      <c r="F208" s="119" t="str">
        <f t="shared" si="26"/>
        <v/>
      </c>
      <c r="G208" s="43" t="str">
        <f t="shared" si="27"/>
        <v/>
      </c>
      <c r="H208" s="220">
        <f t="shared" si="28"/>
        <v>0</v>
      </c>
      <c r="I208" s="138"/>
      <c r="J208" s="7"/>
      <c r="K208" s="7"/>
      <c r="L208" s="113" t="str">
        <f>IF(C208="","",IF(MOD(B208,12)=0,'Розрах.заг.варт.'!$F$8*(IF($O$17-B208&gt;=12,$M$17,$M$17*($O$17-B208)/12)),""))</f>
        <v/>
      </c>
      <c r="M208" s="40" t="str">
        <f t="shared" si="22"/>
        <v/>
      </c>
      <c r="N208" s="7"/>
      <c r="O208" s="7"/>
      <c r="P208" s="7"/>
      <c r="Q208" s="43"/>
      <c r="S208" s="44" t="str">
        <f>IF(B208&lt;=$O$17,XIRR($T$27:T208,$C$27:C208),"")</f>
        <v/>
      </c>
      <c r="T208" s="233" t="e">
        <f t="shared" si="29"/>
        <v>#VALUE!</v>
      </c>
    </row>
    <row r="209" spans="2:20" x14ac:dyDescent="0.35">
      <c r="B209" s="117" t="str">
        <f t="shared" si="23"/>
        <v/>
      </c>
      <c r="C209" s="42" t="str">
        <f t="shared" si="30"/>
        <v/>
      </c>
      <c r="D209" s="118" t="str">
        <f t="shared" si="24"/>
        <v/>
      </c>
      <c r="E209" s="239" t="str">
        <f t="shared" si="25"/>
        <v/>
      </c>
      <c r="F209" s="119" t="str">
        <f t="shared" si="26"/>
        <v/>
      </c>
      <c r="G209" s="43" t="str">
        <f t="shared" si="27"/>
        <v/>
      </c>
      <c r="H209" s="220">
        <f t="shared" si="28"/>
        <v>0</v>
      </c>
      <c r="I209" s="138"/>
      <c r="J209" s="7"/>
      <c r="K209" s="7"/>
      <c r="L209" s="113" t="str">
        <f>IF(C209="","",IF(MOD(B209,12)=0,'Розрах.заг.варт.'!$F$8*(IF($O$17-B209&gt;=12,$M$17,$M$17*($O$17-B209)/12)),""))</f>
        <v/>
      </c>
      <c r="M209" s="40" t="str">
        <f t="shared" si="22"/>
        <v/>
      </c>
      <c r="N209" s="7"/>
      <c r="O209" s="7"/>
      <c r="P209" s="7"/>
      <c r="Q209" s="43"/>
      <c r="S209" s="44" t="str">
        <f>IF(B209&lt;=$O$17,XIRR($T$27:T209,$C$27:C209),"")</f>
        <v/>
      </c>
      <c r="T209" s="233" t="e">
        <f t="shared" si="29"/>
        <v>#VALUE!</v>
      </c>
    </row>
    <row r="210" spans="2:20" x14ac:dyDescent="0.35">
      <c r="B210" s="117" t="str">
        <f t="shared" si="23"/>
        <v/>
      </c>
      <c r="C210" s="42" t="str">
        <f t="shared" si="30"/>
        <v/>
      </c>
      <c r="D210" s="118" t="str">
        <f t="shared" si="24"/>
        <v/>
      </c>
      <c r="E210" s="239" t="str">
        <f t="shared" si="25"/>
        <v/>
      </c>
      <c r="F210" s="119" t="str">
        <f t="shared" si="26"/>
        <v/>
      </c>
      <c r="G210" s="43" t="str">
        <f t="shared" si="27"/>
        <v/>
      </c>
      <c r="H210" s="220">
        <f t="shared" si="28"/>
        <v>0</v>
      </c>
      <c r="I210" s="138"/>
      <c r="J210" s="7"/>
      <c r="K210" s="7"/>
      <c r="L210" s="113" t="str">
        <f>IF(C210="","",IF(MOD(B210,12)=0,'Розрах.заг.варт.'!$F$8*(IF($O$17-B210&gt;=12,$M$17,$M$17*($O$17-B210)/12)),""))</f>
        <v/>
      </c>
      <c r="M210" s="40" t="str">
        <f t="shared" si="22"/>
        <v/>
      </c>
      <c r="N210" s="7"/>
      <c r="O210" s="7"/>
      <c r="P210" s="7"/>
      <c r="Q210" s="43"/>
      <c r="S210" s="44" t="str">
        <f>IF(B210&lt;=$O$17,XIRR($T$27:T210,$C$27:C210),"")</f>
        <v/>
      </c>
      <c r="T210" s="233" t="e">
        <f t="shared" si="29"/>
        <v>#VALUE!</v>
      </c>
    </row>
    <row r="211" spans="2:20" x14ac:dyDescent="0.35">
      <c r="B211" s="117" t="str">
        <f t="shared" si="23"/>
        <v/>
      </c>
      <c r="C211" s="42" t="str">
        <f t="shared" si="30"/>
        <v/>
      </c>
      <c r="D211" s="118" t="str">
        <f t="shared" si="24"/>
        <v/>
      </c>
      <c r="E211" s="239" t="str">
        <f t="shared" si="25"/>
        <v/>
      </c>
      <c r="F211" s="119" t="str">
        <f t="shared" si="26"/>
        <v/>
      </c>
      <c r="G211" s="43" t="str">
        <f t="shared" si="27"/>
        <v/>
      </c>
      <c r="H211" s="220">
        <f t="shared" si="28"/>
        <v>0</v>
      </c>
      <c r="I211" s="138"/>
      <c r="J211" s="7"/>
      <c r="K211" s="7"/>
      <c r="L211" s="113" t="str">
        <f>IF(C211="","",IF(MOD(B211,12)=0,'Розрах.заг.варт.'!$F$8*(IF($O$17-B211&gt;=12,$M$17,$M$17*($O$17-B211)/12)),""))</f>
        <v/>
      </c>
      <c r="M211" s="40" t="str">
        <f t="shared" si="22"/>
        <v/>
      </c>
      <c r="N211" s="7"/>
      <c r="O211" s="7"/>
      <c r="P211" s="7"/>
      <c r="Q211" s="43"/>
      <c r="S211" s="44" t="str">
        <f>IF(B211&lt;=$O$17,XIRR($T$27:T211,$C$27:C211),"")</f>
        <v/>
      </c>
      <c r="T211" s="233" t="e">
        <f t="shared" si="29"/>
        <v>#VALUE!</v>
      </c>
    </row>
    <row r="212" spans="2:20" x14ac:dyDescent="0.35">
      <c r="B212" s="117" t="str">
        <f t="shared" si="23"/>
        <v/>
      </c>
      <c r="C212" s="42" t="str">
        <f t="shared" si="30"/>
        <v/>
      </c>
      <c r="D212" s="118" t="str">
        <f t="shared" si="24"/>
        <v/>
      </c>
      <c r="E212" s="239" t="str">
        <f t="shared" si="25"/>
        <v/>
      </c>
      <c r="F212" s="119" t="str">
        <f t="shared" si="26"/>
        <v/>
      </c>
      <c r="G212" s="43" t="str">
        <f t="shared" si="27"/>
        <v/>
      </c>
      <c r="H212" s="220">
        <f t="shared" si="28"/>
        <v>0</v>
      </c>
      <c r="I212" s="138"/>
      <c r="J212" s="7"/>
      <c r="K212" s="7"/>
      <c r="L212" s="113" t="str">
        <f>IF(C212="","",IF(MOD(B212,12)=0,'Розрах.заг.варт.'!$F$8*(IF($O$17-B212&gt;=12,$M$17,$M$17*($O$17-B212)/12)),""))</f>
        <v/>
      </c>
      <c r="M212" s="40" t="str">
        <f t="shared" si="22"/>
        <v/>
      </c>
      <c r="N212" s="7"/>
      <c r="O212" s="7"/>
      <c r="P212" s="7"/>
      <c r="Q212" s="43"/>
      <c r="S212" s="44" t="str">
        <f>IF(B212&lt;=$O$17,XIRR($T$27:T212,$C$27:C212),"")</f>
        <v/>
      </c>
      <c r="T212" s="233" t="e">
        <f t="shared" si="29"/>
        <v>#VALUE!</v>
      </c>
    </row>
    <row r="213" spans="2:20" x14ac:dyDescent="0.35">
      <c r="B213" s="117" t="str">
        <f t="shared" si="23"/>
        <v/>
      </c>
      <c r="C213" s="42" t="str">
        <f t="shared" si="30"/>
        <v/>
      </c>
      <c r="D213" s="118" t="str">
        <f t="shared" si="24"/>
        <v/>
      </c>
      <c r="E213" s="239" t="str">
        <f t="shared" si="25"/>
        <v/>
      </c>
      <c r="F213" s="119" t="str">
        <f t="shared" si="26"/>
        <v/>
      </c>
      <c r="G213" s="43" t="str">
        <f t="shared" si="27"/>
        <v/>
      </c>
      <c r="H213" s="220">
        <f t="shared" si="28"/>
        <v>0</v>
      </c>
      <c r="I213" s="138"/>
      <c r="J213" s="7"/>
      <c r="K213" s="7"/>
      <c r="L213" s="113" t="str">
        <f>IF(C213="","",IF(MOD(B213,12)=0,'Розрах.заг.варт.'!$F$8*(IF($O$17-B213&gt;=12,$M$17,$M$17*($O$17-B213)/12)),""))</f>
        <v/>
      </c>
      <c r="M213" s="40" t="str">
        <f t="shared" si="22"/>
        <v/>
      </c>
      <c r="N213" s="7"/>
      <c r="O213" s="7"/>
      <c r="P213" s="7"/>
      <c r="Q213" s="43"/>
      <c r="S213" s="44" t="str">
        <f>IF(B213&lt;=$O$17,XIRR($T$27:T213,$C$27:C213),"")</f>
        <v/>
      </c>
      <c r="T213" s="233" t="e">
        <f t="shared" si="29"/>
        <v>#VALUE!</v>
      </c>
    </row>
    <row r="214" spans="2:20" x14ac:dyDescent="0.35">
      <c r="B214" s="117" t="str">
        <f t="shared" si="23"/>
        <v/>
      </c>
      <c r="C214" s="42" t="str">
        <f t="shared" si="30"/>
        <v/>
      </c>
      <c r="D214" s="118" t="str">
        <f t="shared" si="24"/>
        <v/>
      </c>
      <c r="E214" s="239" t="str">
        <f t="shared" si="25"/>
        <v/>
      </c>
      <c r="F214" s="119" t="str">
        <f t="shared" si="26"/>
        <v/>
      </c>
      <c r="G214" s="43" t="str">
        <f t="shared" si="27"/>
        <v/>
      </c>
      <c r="H214" s="220">
        <f t="shared" si="28"/>
        <v>0</v>
      </c>
      <c r="I214" s="138"/>
      <c r="J214" s="7"/>
      <c r="K214" s="7"/>
      <c r="L214" s="113" t="str">
        <f>IF(C214="","",IF(MOD(B214,12)=0,'Розрах.заг.варт.'!$F$8*(IF($O$17-B214&gt;=12,$M$17,$M$17*($O$17-B214)/12)),""))</f>
        <v/>
      </c>
      <c r="M214" s="40" t="str">
        <f t="shared" si="22"/>
        <v/>
      </c>
      <c r="N214" s="7"/>
      <c r="O214" s="7"/>
      <c r="P214" s="7"/>
      <c r="Q214" s="43"/>
      <c r="S214" s="44" t="str">
        <f>IF(B214&lt;=$O$17,XIRR($T$27:T214,$C$27:C214),"")</f>
        <v/>
      </c>
      <c r="T214" s="233" t="e">
        <f t="shared" si="29"/>
        <v>#VALUE!</v>
      </c>
    </row>
    <row r="215" spans="2:20" x14ac:dyDescent="0.35">
      <c r="B215" s="117" t="str">
        <f t="shared" si="23"/>
        <v/>
      </c>
      <c r="C215" s="42" t="str">
        <f t="shared" si="30"/>
        <v/>
      </c>
      <c r="D215" s="118" t="str">
        <f t="shared" si="24"/>
        <v/>
      </c>
      <c r="E215" s="239" t="str">
        <f t="shared" si="25"/>
        <v/>
      </c>
      <c r="F215" s="119" t="str">
        <f t="shared" si="26"/>
        <v/>
      </c>
      <c r="G215" s="43" t="str">
        <f t="shared" si="27"/>
        <v/>
      </c>
      <c r="H215" s="220">
        <f t="shared" si="28"/>
        <v>0</v>
      </c>
      <c r="I215" s="138"/>
      <c r="J215" s="7"/>
      <c r="K215" s="7"/>
      <c r="L215" s="113" t="str">
        <f>IF(C215="","",IF(MOD(B215,12)=0,'Розрах.заг.варт.'!$F$8*(IF($O$17-B215&gt;=12,$M$17,$M$17*($O$17-B215)/12)),""))</f>
        <v/>
      </c>
      <c r="M215" s="40" t="str">
        <f t="shared" si="22"/>
        <v/>
      </c>
      <c r="N215" s="7"/>
      <c r="O215" s="7"/>
      <c r="P215" s="7"/>
      <c r="Q215" s="43"/>
      <c r="S215" s="44" t="str">
        <f>IF(B215&lt;=$O$17,XIRR($T$27:T215,$C$27:C215),"")</f>
        <v/>
      </c>
      <c r="T215" s="233" t="e">
        <f t="shared" si="29"/>
        <v>#VALUE!</v>
      </c>
    </row>
    <row r="216" spans="2:20" x14ac:dyDescent="0.35">
      <c r="B216" s="117" t="str">
        <f t="shared" si="23"/>
        <v/>
      </c>
      <c r="C216" s="42" t="str">
        <f t="shared" si="30"/>
        <v/>
      </c>
      <c r="D216" s="118" t="str">
        <f t="shared" si="24"/>
        <v/>
      </c>
      <c r="E216" s="239" t="str">
        <f t="shared" si="25"/>
        <v/>
      </c>
      <c r="F216" s="119" t="str">
        <f t="shared" si="26"/>
        <v/>
      </c>
      <c r="G216" s="43" t="str">
        <f t="shared" si="27"/>
        <v/>
      </c>
      <c r="H216" s="220">
        <f t="shared" si="28"/>
        <v>0</v>
      </c>
      <c r="I216" s="138"/>
      <c r="J216" s="7"/>
      <c r="K216" s="7"/>
      <c r="L216" s="113" t="str">
        <f>IF(C216="","",IF(MOD(B216,12)=0,'Розрах.заг.варт.'!$F$8*(IF($O$17-B216&gt;=12,$M$17,$M$17*($O$17-B216)/12)),""))</f>
        <v/>
      </c>
      <c r="M216" s="40" t="str">
        <f t="shared" si="22"/>
        <v/>
      </c>
      <c r="N216" s="7"/>
      <c r="O216" s="7"/>
      <c r="P216" s="7"/>
      <c r="Q216" s="43"/>
      <c r="S216" s="44" t="str">
        <f>IF(B216&lt;=$O$17,XIRR($T$27:T216,$C$27:C216),"")</f>
        <v/>
      </c>
      <c r="T216" s="233" t="e">
        <f t="shared" si="29"/>
        <v>#VALUE!</v>
      </c>
    </row>
    <row r="217" spans="2:20" x14ac:dyDescent="0.35">
      <c r="B217" s="117" t="str">
        <f t="shared" si="23"/>
        <v/>
      </c>
      <c r="C217" s="42" t="str">
        <f t="shared" si="30"/>
        <v/>
      </c>
      <c r="D217" s="118" t="str">
        <f t="shared" si="24"/>
        <v/>
      </c>
      <c r="E217" s="239" t="str">
        <f t="shared" si="25"/>
        <v/>
      </c>
      <c r="F217" s="119" t="str">
        <f t="shared" si="26"/>
        <v/>
      </c>
      <c r="G217" s="43" t="str">
        <f t="shared" si="27"/>
        <v/>
      </c>
      <c r="H217" s="220">
        <f t="shared" si="28"/>
        <v>0</v>
      </c>
      <c r="I217" s="138"/>
      <c r="J217" s="7"/>
      <c r="K217" s="7"/>
      <c r="L217" s="113" t="str">
        <f>IF(C217="","",IF(MOD(B217,12)=0,'Розрах.заг.варт.'!$F$8*(IF($O$17-B217&gt;=12,$M$17,$M$17*($O$17-B217)/12)),""))</f>
        <v/>
      </c>
      <c r="M217" s="40" t="str">
        <f t="shared" si="22"/>
        <v/>
      </c>
      <c r="N217" s="7"/>
      <c r="O217" s="7"/>
      <c r="P217" s="7"/>
      <c r="Q217" s="43"/>
      <c r="S217" s="44" t="str">
        <f>IF(B217&lt;=$O$17,XIRR($T$27:T217,$C$27:C217),"")</f>
        <v/>
      </c>
      <c r="T217" s="233" t="e">
        <f t="shared" si="29"/>
        <v>#VALUE!</v>
      </c>
    </row>
    <row r="218" spans="2:20" x14ac:dyDescent="0.35">
      <c r="B218" s="117" t="str">
        <f t="shared" si="23"/>
        <v/>
      </c>
      <c r="C218" s="42" t="str">
        <f t="shared" si="30"/>
        <v/>
      </c>
      <c r="D218" s="118" t="str">
        <f t="shared" si="24"/>
        <v/>
      </c>
      <c r="E218" s="239" t="str">
        <f t="shared" si="25"/>
        <v/>
      </c>
      <c r="F218" s="119" t="str">
        <f t="shared" si="26"/>
        <v/>
      </c>
      <c r="G218" s="43" t="str">
        <f t="shared" si="27"/>
        <v/>
      </c>
      <c r="H218" s="220">
        <f t="shared" si="28"/>
        <v>0</v>
      </c>
      <c r="I218" s="138"/>
      <c r="J218" s="7"/>
      <c r="K218" s="7"/>
      <c r="L218" s="113" t="str">
        <f>IF(C218="","",IF(MOD(B218,12)=0,'Розрах.заг.варт.'!$F$8*(IF($O$17-B218&gt;=12,$M$17,$M$17*($O$17-B218)/12)),""))</f>
        <v/>
      </c>
      <c r="M218" s="40" t="str">
        <f t="shared" si="22"/>
        <v/>
      </c>
      <c r="N218" s="7"/>
      <c r="O218" s="7"/>
      <c r="P218" s="7"/>
      <c r="Q218" s="43"/>
      <c r="S218" s="44" t="str">
        <f>IF(B218&lt;=$O$17,XIRR($T$27:T218,$C$27:C218),"")</f>
        <v/>
      </c>
      <c r="T218" s="233" t="e">
        <f t="shared" si="29"/>
        <v>#VALUE!</v>
      </c>
    </row>
    <row r="219" spans="2:20" x14ac:dyDescent="0.35">
      <c r="B219" s="117" t="str">
        <f t="shared" si="23"/>
        <v/>
      </c>
      <c r="C219" s="42" t="str">
        <f t="shared" si="30"/>
        <v/>
      </c>
      <c r="D219" s="118" t="str">
        <f t="shared" si="24"/>
        <v/>
      </c>
      <c r="E219" s="239" t="str">
        <f t="shared" si="25"/>
        <v/>
      </c>
      <c r="F219" s="119" t="str">
        <f t="shared" si="26"/>
        <v/>
      </c>
      <c r="G219" s="43" t="str">
        <f t="shared" si="27"/>
        <v/>
      </c>
      <c r="H219" s="220">
        <f t="shared" si="28"/>
        <v>0</v>
      </c>
      <c r="I219" s="138"/>
      <c r="J219" s="7"/>
      <c r="K219" s="7"/>
      <c r="L219" s="113" t="str">
        <f>IF(C219="","",IF(MOD(B219,12)=0,'Розрах.заг.варт.'!$F$8*(IF($O$17-B219&gt;=12,$M$17,$M$17*($O$17-B219)/12)),""))</f>
        <v/>
      </c>
      <c r="M219" s="40" t="str">
        <f t="shared" si="22"/>
        <v/>
      </c>
      <c r="N219" s="7"/>
      <c r="O219" s="7"/>
      <c r="P219" s="7"/>
      <c r="Q219" s="43"/>
      <c r="S219" s="44" t="str">
        <f>IF(B219&lt;=$O$17,XIRR($T$27:T219,$C$27:C219),"")</f>
        <v/>
      </c>
      <c r="T219" s="233" t="e">
        <f t="shared" si="29"/>
        <v>#VALUE!</v>
      </c>
    </row>
    <row r="220" spans="2:20" x14ac:dyDescent="0.35">
      <c r="B220" s="117" t="str">
        <f t="shared" si="23"/>
        <v/>
      </c>
      <c r="C220" s="42" t="str">
        <f t="shared" si="30"/>
        <v/>
      </c>
      <c r="D220" s="118" t="str">
        <f t="shared" si="24"/>
        <v/>
      </c>
      <c r="E220" s="239" t="str">
        <f t="shared" si="25"/>
        <v/>
      </c>
      <c r="F220" s="119" t="str">
        <f t="shared" si="26"/>
        <v/>
      </c>
      <c r="G220" s="43" t="str">
        <f t="shared" si="27"/>
        <v/>
      </c>
      <c r="H220" s="220">
        <f t="shared" si="28"/>
        <v>0</v>
      </c>
      <c r="I220" s="138"/>
      <c r="J220" s="7"/>
      <c r="K220" s="7"/>
      <c r="L220" s="113" t="str">
        <f>IF(C220="","",IF(MOD(B220,12)=0,'Розрах.заг.варт.'!$F$8*(IF($O$17-B220&gt;=12,$M$17,$M$17*($O$17-B220)/12)),""))</f>
        <v/>
      </c>
      <c r="M220" s="40" t="str">
        <f t="shared" ref="M220:M268" si="31">IF(B220="","",IF(MOD(B220,12)=0,(F220+SUM(H221:H232))*(IF(($O$17-B220)&gt;=12,1,($O$17-B220)/12)*$N$17),""))</f>
        <v/>
      </c>
      <c r="N220" s="7"/>
      <c r="O220" s="7"/>
      <c r="P220" s="7"/>
      <c r="Q220" s="43"/>
      <c r="S220" s="44" t="str">
        <f>IF(B220&lt;=$O$17,XIRR($T$27:T220,$C$27:C220),"")</f>
        <v/>
      </c>
      <c r="T220" s="233" t="e">
        <f t="shared" si="29"/>
        <v>#VALUE!</v>
      </c>
    </row>
    <row r="221" spans="2:20" x14ac:dyDescent="0.35">
      <c r="B221" s="117" t="str">
        <f t="shared" ref="B221:B268" si="32">IF(B220&lt;$O$17,B220+1,"")</f>
        <v/>
      </c>
      <c r="C221" s="42" t="str">
        <f t="shared" si="30"/>
        <v/>
      </c>
      <c r="D221" s="118" t="str">
        <f t="shared" ref="D221:D268" si="33">IF(B220&lt;$O$17,DAY(EOMONTH(C221,0)),"")</f>
        <v/>
      </c>
      <c r="E221" s="239" t="str">
        <f t="shared" ref="E221:E268" si="34">IF(B220&lt;$O$17,G221+H221,"")</f>
        <v/>
      </c>
      <c r="F221" s="119" t="str">
        <f t="shared" ref="F221:F268" si="35">IF(B220&lt;$O$17,F220-G221,"")</f>
        <v/>
      </c>
      <c r="G221" s="43" t="str">
        <f t="shared" ref="G221:G268" si="36">IF(B220&lt;$O$17,$F$27/$O$17,"")</f>
        <v/>
      </c>
      <c r="H221" s="220">
        <f t="shared" ref="H221:H268" si="37">IF(B220&lt;$O$17,IF(B221&lt;=24,$G$17,$H$17)*(F220*(D221))/$L$17,0)</f>
        <v>0</v>
      </c>
      <c r="I221" s="138"/>
      <c r="J221" s="7"/>
      <c r="K221" s="7"/>
      <c r="L221" s="113" t="str">
        <f>IF(C221="","",IF(MOD(B221,12)=0,'Розрах.заг.варт.'!$F$8*(IF($O$17-B221&gt;=12,$M$17,$M$17*($O$17-B221)/12)),""))</f>
        <v/>
      </c>
      <c r="M221" s="40" t="str">
        <f t="shared" si="31"/>
        <v/>
      </c>
      <c r="N221" s="7"/>
      <c r="O221" s="7"/>
      <c r="P221" s="7"/>
      <c r="Q221" s="43"/>
      <c r="S221" s="44" t="str">
        <f>IF(B221&lt;=$O$17,XIRR($T$27:T221,$C$27:C221),"")</f>
        <v/>
      </c>
      <c r="T221" s="233" t="e">
        <f t="shared" ref="T221:T268" si="38">E221+SUM(I221:O221)</f>
        <v>#VALUE!</v>
      </c>
    </row>
    <row r="222" spans="2:20" x14ac:dyDescent="0.35">
      <c r="B222" s="117" t="str">
        <f t="shared" si="32"/>
        <v/>
      </c>
      <c r="C222" s="42" t="str">
        <f t="shared" ref="C222:C268" si="39">IF(B221&lt;$O$17,EDATE(C221,1),"")</f>
        <v/>
      </c>
      <c r="D222" s="118" t="str">
        <f t="shared" si="33"/>
        <v/>
      </c>
      <c r="E222" s="239" t="str">
        <f t="shared" si="34"/>
        <v/>
      </c>
      <c r="F222" s="119" t="str">
        <f t="shared" si="35"/>
        <v/>
      </c>
      <c r="G222" s="43" t="str">
        <f t="shared" si="36"/>
        <v/>
      </c>
      <c r="H222" s="220">
        <f t="shared" si="37"/>
        <v>0</v>
      </c>
      <c r="I222" s="138"/>
      <c r="J222" s="7"/>
      <c r="K222" s="7"/>
      <c r="L222" s="113" t="str">
        <f>IF(C222="","",IF(MOD(B222,12)=0,'Розрах.заг.варт.'!$F$8*(IF($O$17-B222&gt;=12,$M$17,$M$17*($O$17-B222)/12)),""))</f>
        <v/>
      </c>
      <c r="M222" s="40" t="str">
        <f t="shared" si="31"/>
        <v/>
      </c>
      <c r="N222" s="7"/>
      <c r="O222" s="7"/>
      <c r="P222" s="7"/>
      <c r="Q222" s="43"/>
      <c r="S222" s="44" t="str">
        <f>IF(B222&lt;=$O$17,XIRR($T$27:T222,$C$27:C222),"")</f>
        <v/>
      </c>
      <c r="T222" s="233" t="e">
        <f t="shared" si="38"/>
        <v>#VALUE!</v>
      </c>
    </row>
    <row r="223" spans="2:20" x14ac:dyDescent="0.35">
      <c r="B223" s="117" t="str">
        <f t="shared" si="32"/>
        <v/>
      </c>
      <c r="C223" s="42" t="str">
        <f t="shared" si="39"/>
        <v/>
      </c>
      <c r="D223" s="118" t="str">
        <f t="shared" si="33"/>
        <v/>
      </c>
      <c r="E223" s="239" t="str">
        <f t="shared" si="34"/>
        <v/>
      </c>
      <c r="F223" s="119" t="str">
        <f t="shared" si="35"/>
        <v/>
      </c>
      <c r="G223" s="43" t="str">
        <f t="shared" si="36"/>
        <v/>
      </c>
      <c r="H223" s="220">
        <f t="shared" si="37"/>
        <v>0</v>
      </c>
      <c r="I223" s="138"/>
      <c r="J223" s="7"/>
      <c r="K223" s="7"/>
      <c r="L223" s="113" t="str">
        <f>IF(C223="","",IF(MOD(B223,12)=0,'Розрах.заг.варт.'!$F$8*(IF($O$17-B223&gt;=12,$M$17,$M$17*($O$17-B223)/12)),""))</f>
        <v/>
      </c>
      <c r="M223" s="40" t="str">
        <f t="shared" si="31"/>
        <v/>
      </c>
      <c r="N223" s="7"/>
      <c r="O223" s="7"/>
      <c r="P223" s="7"/>
      <c r="Q223" s="43"/>
      <c r="S223" s="44" t="str">
        <f>IF(B223&lt;=$O$17,XIRR($T$27:T223,$C$27:C223),"")</f>
        <v/>
      </c>
      <c r="T223" s="233" t="e">
        <f t="shared" si="38"/>
        <v>#VALUE!</v>
      </c>
    </row>
    <row r="224" spans="2:20" x14ac:dyDescent="0.35">
      <c r="B224" s="117" t="str">
        <f t="shared" si="32"/>
        <v/>
      </c>
      <c r="C224" s="42" t="str">
        <f t="shared" si="39"/>
        <v/>
      </c>
      <c r="D224" s="118" t="str">
        <f t="shared" si="33"/>
        <v/>
      </c>
      <c r="E224" s="239" t="str">
        <f t="shared" si="34"/>
        <v/>
      </c>
      <c r="F224" s="119" t="str">
        <f t="shared" si="35"/>
        <v/>
      </c>
      <c r="G224" s="43" t="str">
        <f t="shared" si="36"/>
        <v/>
      </c>
      <c r="H224" s="220">
        <f t="shared" si="37"/>
        <v>0</v>
      </c>
      <c r="I224" s="138"/>
      <c r="J224" s="7"/>
      <c r="K224" s="7"/>
      <c r="L224" s="113" t="str">
        <f>IF(C224="","",IF(MOD(B224,12)=0,'Розрах.заг.варт.'!$F$8*(IF($O$17-B224&gt;=12,$M$17,$M$17*($O$17-B224)/12)),""))</f>
        <v/>
      </c>
      <c r="M224" s="40" t="str">
        <f t="shared" si="31"/>
        <v/>
      </c>
      <c r="N224" s="7"/>
      <c r="O224" s="7"/>
      <c r="P224" s="7"/>
      <c r="Q224" s="43"/>
      <c r="S224" s="44" t="str">
        <f>IF(B224&lt;=$O$17,XIRR($T$27:T224,$C$27:C224),"")</f>
        <v/>
      </c>
      <c r="T224" s="233" t="e">
        <f t="shared" si="38"/>
        <v>#VALUE!</v>
      </c>
    </row>
    <row r="225" spans="2:20" x14ac:dyDescent="0.35">
      <c r="B225" s="117" t="str">
        <f t="shared" si="32"/>
        <v/>
      </c>
      <c r="C225" s="42" t="str">
        <f t="shared" si="39"/>
        <v/>
      </c>
      <c r="D225" s="118" t="str">
        <f t="shared" si="33"/>
        <v/>
      </c>
      <c r="E225" s="239" t="str">
        <f t="shared" si="34"/>
        <v/>
      </c>
      <c r="F225" s="119" t="str">
        <f t="shared" si="35"/>
        <v/>
      </c>
      <c r="G225" s="43" t="str">
        <f t="shared" si="36"/>
        <v/>
      </c>
      <c r="H225" s="220">
        <f t="shared" si="37"/>
        <v>0</v>
      </c>
      <c r="I225" s="138"/>
      <c r="J225" s="7"/>
      <c r="K225" s="7"/>
      <c r="L225" s="113" t="str">
        <f>IF(C225="","",IF(MOD(B225,12)=0,'Розрах.заг.варт.'!$F$8*(IF($O$17-B225&gt;=12,$M$17,$M$17*($O$17-B225)/12)),""))</f>
        <v/>
      </c>
      <c r="M225" s="40" t="str">
        <f t="shared" si="31"/>
        <v/>
      </c>
      <c r="N225" s="7"/>
      <c r="O225" s="7"/>
      <c r="P225" s="7"/>
      <c r="Q225" s="43"/>
      <c r="S225" s="44" t="str">
        <f>IF(B225&lt;=$O$17,XIRR($T$27:T225,$C$27:C225),"")</f>
        <v/>
      </c>
      <c r="T225" s="233" t="e">
        <f t="shared" si="38"/>
        <v>#VALUE!</v>
      </c>
    </row>
    <row r="226" spans="2:20" x14ac:dyDescent="0.35">
      <c r="B226" s="117" t="str">
        <f t="shared" si="32"/>
        <v/>
      </c>
      <c r="C226" s="42" t="str">
        <f t="shared" si="39"/>
        <v/>
      </c>
      <c r="D226" s="118" t="str">
        <f t="shared" si="33"/>
        <v/>
      </c>
      <c r="E226" s="239" t="str">
        <f t="shared" si="34"/>
        <v/>
      </c>
      <c r="F226" s="119" t="str">
        <f t="shared" si="35"/>
        <v/>
      </c>
      <c r="G226" s="43" t="str">
        <f t="shared" si="36"/>
        <v/>
      </c>
      <c r="H226" s="220">
        <f t="shared" si="37"/>
        <v>0</v>
      </c>
      <c r="I226" s="138"/>
      <c r="J226" s="7"/>
      <c r="K226" s="7"/>
      <c r="L226" s="113" t="str">
        <f>IF(C226="","",IF(MOD(B226,12)=0,'Розрах.заг.варт.'!$F$8*(IF($O$17-B226&gt;=12,$M$17,$M$17*($O$17-B226)/12)),""))</f>
        <v/>
      </c>
      <c r="M226" s="40" t="str">
        <f t="shared" si="31"/>
        <v/>
      </c>
      <c r="N226" s="7"/>
      <c r="O226" s="7"/>
      <c r="P226" s="7"/>
      <c r="Q226" s="43"/>
      <c r="S226" s="44" t="str">
        <f>IF(B226&lt;=$O$17,XIRR($T$27:T226,$C$27:C226),"")</f>
        <v/>
      </c>
      <c r="T226" s="233" t="e">
        <f t="shared" si="38"/>
        <v>#VALUE!</v>
      </c>
    </row>
    <row r="227" spans="2:20" x14ac:dyDescent="0.35">
      <c r="B227" s="117" t="str">
        <f t="shared" si="32"/>
        <v/>
      </c>
      <c r="C227" s="42" t="str">
        <f t="shared" si="39"/>
        <v/>
      </c>
      <c r="D227" s="118" t="str">
        <f t="shared" si="33"/>
        <v/>
      </c>
      <c r="E227" s="239" t="str">
        <f t="shared" si="34"/>
        <v/>
      </c>
      <c r="F227" s="119" t="str">
        <f t="shared" si="35"/>
        <v/>
      </c>
      <c r="G227" s="43" t="str">
        <f t="shared" si="36"/>
        <v/>
      </c>
      <c r="H227" s="220">
        <f t="shared" si="37"/>
        <v>0</v>
      </c>
      <c r="I227" s="138"/>
      <c r="J227" s="7"/>
      <c r="K227" s="7"/>
      <c r="L227" s="113" t="str">
        <f>IF(C227="","",IF(MOD(B227,12)=0,'Розрах.заг.варт.'!$F$8*(IF($O$17-B227&gt;=12,$M$17,$M$17*($O$17-B227)/12)),""))</f>
        <v/>
      </c>
      <c r="M227" s="40" t="str">
        <f t="shared" si="31"/>
        <v/>
      </c>
      <c r="N227" s="7"/>
      <c r="O227" s="7"/>
      <c r="P227" s="7"/>
      <c r="Q227" s="43"/>
      <c r="S227" s="44" t="str">
        <f>IF(B227&lt;=$O$17,XIRR($T$27:T227,$C$27:C227),"")</f>
        <v/>
      </c>
      <c r="T227" s="233" t="e">
        <f t="shared" si="38"/>
        <v>#VALUE!</v>
      </c>
    </row>
    <row r="228" spans="2:20" x14ac:dyDescent="0.35">
      <c r="B228" s="117" t="str">
        <f t="shared" si="32"/>
        <v/>
      </c>
      <c r="C228" s="42" t="str">
        <f t="shared" si="39"/>
        <v/>
      </c>
      <c r="D228" s="118" t="str">
        <f t="shared" si="33"/>
        <v/>
      </c>
      <c r="E228" s="239" t="str">
        <f t="shared" si="34"/>
        <v/>
      </c>
      <c r="F228" s="119" t="str">
        <f t="shared" si="35"/>
        <v/>
      </c>
      <c r="G228" s="43" t="str">
        <f t="shared" si="36"/>
        <v/>
      </c>
      <c r="H228" s="220">
        <f t="shared" si="37"/>
        <v>0</v>
      </c>
      <c r="I228" s="138"/>
      <c r="J228" s="7"/>
      <c r="K228" s="7"/>
      <c r="L228" s="113" t="str">
        <f>IF(C228="","",IF(MOD(B228,12)=0,'Розрах.заг.варт.'!$F$8*(IF($O$17-B228&gt;=12,$M$17,$M$17*($O$17-B228)/12)),""))</f>
        <v/>
      </c>
      <c r="M228" s="40" t="str">
        <f t="shared" si="31"/>
        <v/>
      </c>
      <c r="N228" s="7"/>
      <c r="O228" s="7"/>
      <c r="P228" s="7"/>
      <c r="Q228" s="43"/>
      <c r="S228" s="44" t="str">
        <f>IF(B228&lt;=$O$17,XIRR($T$27:T228,$C$27:C228),"")</f>
        <v/>
      </c>
      <c r="T228" s="233" t="e">
        <f t="shared" si="38"/>
        <v>#VALUE!</v>
      </c>
    </row>
    <row r="229" spans="2:20" x14ac:dyDescent="0.35">
      <c r="B229" s="117" t="str">
        <f t="shared" si="32"/>
        <v/>
      </c>
      <c r="C229" s="42" t="str">
        <f t="shared" si="39"/>
        <v/>
      </c>
      <c r="D229" s="118" t="str">
        <f t="shared" si="33"/>
        <v/>
      </c>
      <c r="E229" s="239" t="str">
        <f t="shared" si="34"/>
        <v/>
      </c>
      <c r="F229" s="119" t="str">
        <f t="shared" si="35"/>
        <v/>
      </c>
      <c r="G229" s="43" t="str">
        <f t="shared" si="36"/>
        <v/>
      </c>
      <c r="H229" s="220">
        <f t="shared" si="37"/>
        <v>0</v>
      </c>
      <c r="I229" s="138"/>
      <c r="J229" s="7"/>
      <c r="K229" s="7"/>
      <c r="L229" s="113" t="str">
        <f>IF(C229="","",IF(MOD(B229,12)=0,'Розрах.заг.варт.'!$F$8*(IF($O$17-B229&gt;=12,$M$17,$M$17*($O$17-B229)/12)),""))</f>
        <v/>
      </c>
      <c r="M229" s="40" t="str">
        <f t="shared" si="31"/>
        <v/>
      </c>
      <c r="N229" s="7"/>
      <c r="O229" s="7"/>
      <c r="P229" s="7"/>
      <c r="Q229" s="43"/>
      <c r="S229" s="44" t="str">
        <f>IF(B229&lt;=$O$17,XIRR($T$27:T229,$C$27:C229),"")</f>
        <v/>
      </c>
      <c r="T229" s="233" t="e">
        <f t="shared" si="38"/>
        <v>#VALUE!</v>
      </c>
    </row>
    <row r="230" spans="2:20" x14ac:dyDescent="0.35">
      <c r="B230" s="117" t="str">
        <f t="shared" si="32"/>
        <v/>
      </c>
      <c r="C230" s="42" t="str">
        <f t="shared" si="39"/>
        <v/>
      </c>
      <c r="D230" s="118" t="str">
        <f t="shared" si="33"/>
        <v/>
      </c>
      <c r="E230" s="239" t="str">
        <f t="shared" si="34"/>
        <v/>
      </c>
      <c r="F230" s="119" t="str">
        <f t="shared" si="35"/>
        <v/>
      </c>
      <c r="G230" s="43" t="str">
        <f t="shared" si="36"/>
        <v/>
      </c>
      <c r="H230" s="220">
        <f t="shared" si="37"/>
        <v>0</v>
      </c>
      <c r="I230" s="138"/>
      <c r="J230" s="7"/>
      <c r="K230" s="7"/>
      <c r="L230" s="113" t="str">
        <f>IF(C230="","",IF(MOD(B230,12)=0,'Розрах.заг.варт.'!$F$8*(IF($O$17-B230&gt;=12,$M$17,$M$17*($O$17-B230)/12)),""))</f>
        <v/>
      </c>
      <c r="M230" s="40" t="str">
        <f t="shared" si="31"/>
        <v/>
      </c>
      <c r="N230" s="7"/>
      <c r="O230" s="7"/>
      <c r="P230" s="7"/>
      <c r="Q230" s="43"/>
      <c r="S230" s="44" t="str">
        <f>IF(B230&lt;=$O$17,XIRR($T$27:T230,$C$27:C230),"")</f>
        <v/>
      </c>
      <c r="T230" s="233" t="e">
        <f t="shared" si="38"/>
        <v>#VALUE!</v>
      </c>
    </row>
    <row r="231" spans="2:20" x14ac:dyDescent="0.35">
      <c r="B231" s="117" t="str">
        <f t="shared" si="32"/>
        <v/>
      </c>
      <c r="C231" s="42" t="str">
        <f t="shared" si="39"/>
        <v/>
      </c>
      <c r="D231" s="118" t="str">
        <f t="shared" si="33"/>
        <v/>
      </c>
      <c r="E231" s="239" t="str">
        <f t="shared" si="34"/>
        <v/>
      </c>
      <c r="F231" s="119" t="str">
        <f t="shared" si="35"/>
        <v/>
      </c>
      <c r="G231" s="43" t="str">
        <f t="shared" si="36"/>
        <v/>
      </c>
      <c r="H231" s="220">
        <f t="shared" si="37"/>
        <v>0</v>
      </c>
      <c r="I231" s="138"/>
      <c r="J231" s="7"/>
      <c r="K231" s="7"/>
      <c r="L231" s="113" t="str">
        <f>IF(C231="","",IF(MOD(B231,12)=0,'Розрах.заг.варт.'!$F$8*(IF($O$17-B231&gt;=12,$M$17,$M$17*($O$17-B231)/12)),""))</f>
        <v/>
      </c>
      <c r="M231" s="40" t="str">
        <f t="shared" si="31"/>
        <v/>
      </c>
      <c r="N231" s="7"/>
      <c r="O231" s="7"/>
      <c r="P231" s="7"/>
      <c r="Q231" s="43"/>
      <c r="S231" s="44" t="str">
        <f>IF(B231&lt;=$O$17,XIRR($T$27:T231,$C$27:C231),"")</f>
        <v/>
      </c>
      <c r="T231" s="233" t="e">
        <f t="shared" si="38"/>
        <v>#VALUE!</v>
      </c>
    </row>
    <row r="232" spans="2:20" x14ac:dyDescent="0.35">
      <c r="B232" s="117" t="str">
        <f t="shared" si="32"/>
        <v/>
      </c>
      <c r="C232" s="42" t="str">
        <f t="shared" si="39"/>
        <v/>
      </c>
      <c r="D232" s="118" t="str">
        <f t="shared" si="33"/>
        <v/>
      </c>
      <c r="E232" s="239" t="str">
        <f t="shared" si="34"/>
        <v/>
      </c>
      <c r="F232" s="119" t="str">
        <f t="shared" si="35"/>
        <v/>
      </c>
      <c r="G232" s="43" t="str">
        <f t="shared" si="36"/>
        <v/>
      </c>
      <c r="H232" s="220">
        <f t="shared" si="37"/>
        <v>0</v>
      </c>
      <c r="I232" s="138"/>
      <c r="J232" s="7"/>
      <c r="K232" s="7"/>
      <c r="L232" s="113" t="str">
        <f>IF(C232="","",IF(MOD(B232,12)=0,'Розрах.заг.варт.'!$F$8*(IF($O$17-B232&gt;=12,$M$17,$M$17*($O$17-B232)/12)),""))</f>
        <v/>
      </c>
      <c r="M232" s="40" t="str">
        <f t="shared" si="31"/>
        <v/>
      </c>
      <c r="N232" s="7"/>
      <c r="O232" s="7"/>
      <c r="P232" s="7"/>
      <c r="Q232" s="43"/>
      <c r="S232" s="44" t="str">
        <f>IF(B232&lt;=$O$17,XIRR($T$27:T232,$C$27:C232),"")</f>
        <v/>
      </c>
      <c r="T232" s="233" t="e">
        <f t="shared" si="38"/>
        <v>#VALUE!</v>
      </c>
    </row>
    <row r="233" spans="2:20" x14ac:dyDescent="0.35">
      <c r="B233" s="117" t="str">
        <f t="shared" si="32"/>
        <v/>
      </c>
      <c r="C233" s="42" t="str">
        <f t="shared" si="39"/>
        <v/>
      </c>
      <c r="D233" s="118" t="str">
        <f t="shared" si="33"/>
        <v/>
      </c>
      <c r="E233" s="239" t="str">
        <f t="shared" si="34"/>
        <v/>
      </c>
      <c r="F233" s="119" t="str">
        <f t="shared" si="35"/>
        <v/>
      </c>
      <c r="G233" s="43" t="str">
        <f t="shared" si="36"/>
        <v/>
      </c>
      <c r="H233" s="220">
        <f t="shared" si="37"/>
        <v>0</v>
      </c>
      <c r="I233" s="138"/>
      <c r="J233" s="7"/>
      <c r="K233" s="7"/>
      <c r="L233" s="113" t="str">
        <f>IF(C233="","",IF(MOD(B233,12)=0,'Розрах.заг.варт.'!$F$8*(IF($O$17-B233&gt;=12,$M$17,$M$17*($O$17-B233)/12)),""))</f>
        <v/>
      </c>
      <c r="M233" s="40" t="str">
        <f t="shared" si="31"/>
        <v/>
      </c>
      <c r="N233" s="7"/>
      <c r="O233" s="7"/>
      <c r="P233" s="7"/>
      <c r="Q233" s="43"/>
      <c r="S233" s="44" t="str">
        <f>IF(B233&lt;=$O$17,XIRR($T$27:T233,$C$27:C233),"")</f>
        <v/>
      </c>
      <c r="T233" s="233" t="e">
        <f t="shared" si="38"/>
        <v>#VALUE!</v>
      </c>
    </row>
    <row r="234" spans="2:20" x14ac:dyDescent="0.35">
      <c r="B234" s="117" t="str">
        <f t="shared" si="32"/>
        <v/>
      </c>
      <c r="C234" s="42" t="str">
        <f t="shared" si="39"/>
        <v/>
      </c>
      <c r="D234" s="118" t="str">
        <f t="shared" si="33"/>
        <v/>
      </c>
      <c r="E234" s="239" t="str">
        <f t="shared" si="34"/>
        <v/>
      </c>
      <c r="F234" s="119" t="str">
        <f t="shared" si="35"/>
        <v/>
      </c>
      <c r="G234" s="43" t="str">
        <f t="shared" si="36"/>
        <v/>
      </c>
      <c r="H234" s="220">
        <f t="shared" si="37"/>
        <v>0</v>
      </c>
      <c r="I234" s="138"/>
      <c r="J234" s="7"/>
      <c r="K234" s="7"/>
      <c r="L234" s="113" t="str">
        <f>IF(C234="","",IF(MOD(B234,12)=0,'Розрах.заг.варт.'!$F$8*(IF($O$17-B234&gt;=12,$M$17,$M$17*($O$17-B234)/12)),""))</f>
        <v/>
      </c>
      <c r="M234" s="40" t="str">
        <f t="shared" si="31"/>
        <v/>
      </c>
      <c r="N234" s="7"/>
      <c r="O234" s="7"/>
      <c r="P234" s="7"/>
      <c r="Q234" s="43"/>
      <c r="S234" s="44" t="str">
        <f>IF(B234&lt;=$O$17,XIRR($T$27:T234,$C$27:C234),"")</f>
        <v/>
      </c>
      <c r="T234" s="233" t="e">
        <f t="shared" si="38"/>
        <v>#VALUE!</v>
      </c>
    </row>
    <row r="235" spans="2:20" x14ac:dyDescent="0.35">
      <c r="B235" s="117" t="str">
        <f t="shared" si="32"/>
        <v/>
      </c>
      <c r="C235" s="42" t="str">
        <f t="shared" si="39"/>
        <v/>
      </c>
      <c r="D235" s="118" t="str">
        <f t="shared" si="33"/>
        <v/>
      </c>
      <c r="E235" s="239" t="str">
        <f t="shared" si="34"/>
        <v/>
      </c>
      <c r="F235" s="119" t="str">
        <f t="shared" si="35"/>
        <v/>
      </c>
      <c r="G235" s="43" t="str">
        <f t="shared" si="36"/>
        <v/>
      </c>
      <c r="H235" s="220">
        <f t="shared" si="37"/>
        <v>0</v>
      </c>
      <c r="I235" s="138"/>
      <c r="J235" s="7"/>
      <c r="K235" s="7"/>
      <c r="L235" s="113" t="str">
        <f>IF(C235="","",IF(MOD(B235,12)=0,'Розрах.заг.варт.'!$F$8*(IF($O$17-B235&gt;=12,$M$17,$M$17*($O$17-B235)/12)),""))</f>
        <v/>
      </c>
      <c r="M235" s="40" t="str">
        <f t="shared" si="31"/>
        <v/>
      </c>
      <c r="N235" s="7"/>
      <c r="O235" s="7"/>
      <c r="P235" s="7"/>
      <c r="Q235" s="43"/>
      <c r="S235" s="44" t="str">
        <f>IF(B235&lt;=$O$17,XIRR($T$27:T235,$C$27:C235),"")</f>
        <v/>
      </c>
      <c r="T235" s="233" t="e">
        <f t="shared" si="38"/>
        <v>#VALUE!</v>
      </c>
    </row>
    <row r="236" spans="2:20" x14ac:dyDescent="0.35">
      <c r="B236" s="117" t="str">
        <f t="shared" si="32"/>
        <v/>
      </c>
      <c r="C236" s="42" t="str">
        <f t="shared" si="39"/>
        <v/>
      </c>
      <c r="D236" s="118" t="str">
        <f t="shared" si="33"/>
        <v/>
      </c>
      <c r="E236" s="239" t="str">
        <f t="shared" si="34"/>
        <v/>
      </c>
      <c r="F236" s="119" t="str">
        <f t="shared" si="35"/>
        <v/>
      </c>
      <c r="G236" s="43" t="str">
        <f t="shared" si="36"/>
        <v/>
      </c>
      <c r="H236" s="220">
        <f t="shared" si="37"/>
        <v>0</v>
      </c>
      <c r="I236" s="138"/>
      <c r="J236" s="7"/>
      <c r="K236" s="7"/>
      <c r="L236" s="113" t="str">
        <f>IF(C236="","",IF(MOD(B236,12)=0,'Розрах.заг.варт.'!$F$8*(IF($O$17-B236&gt;=12,$M$17,$M$17*($O$17-B236)/12)),""))</f>
        <v/>
      </c>
      <c r="M236" s="40" t="str">
        <f t="shared" si="31"/>
        <v/>
      </c>
      <c r="N236" s="7"/>
      <c r="O236" s="7"/>
      <c r="P236" s="7"/>
      <c r="Q236" s="43"/>
      <c r="S236" s="44" t="str">
        <f>IF(B236&lt;=$O$17,XIRR($T$27:T236,$C$27:C236),"")</f>
        <v/>
      </c>
      <c r="T236" s="233" t="e">
        <f t="shared" si="38"/>
        <v>#VALUE!</v>
      </c>
    </row>
    <row r="237" spans="2:20" x14ac:dyDescent="0.35">
      <c r="B237" s="117" t="str">
        <f t="shared" si="32"/>
        <v/>
      </c>
      <c r="C237" s="42" t="str">
        <f t="shared" si="39"/>
        <v/>
      </c>
      <c r="D237" s="118" t="str">
        <f t="shared" si="33"/>
        <v/>
      </c>
      <c r="E237" s="239" t="str">
        <f t="shared" si="34"/>
        <v/>
      </c>
      <c r="F237" s="119" t="str">
        <f t="shared" si="35"/>
        <v/>
      </c>
      <c r="G237" s="43" t="str">
        <f t="shared" si="36"/>
        <v/>
      </c>
      <c r="H237" s="220">
        <f t="shared" si="37"/>
        <v>0</v>
      </c>
      <c r="I237" s="138"/>
      <c r="J237" s="7"/>
      <c r="K237" s="7"/>
      <c r="L237" s="113" t="str">
        <f>IF(C237="","",IF(MOD(B237,12)=0,'Розрах.заг.варт.'!$F$8*(IF($O$17-B237&gt;=12,$M$17,$M$17*($O$17-B237)/12)),""))</f>
        <v/>
      </c>
      <c r="M237" s="40" t="str">
        <f t="shared" si="31"/>
        <v/>
      </c>
      <c r="N237" s="7"/>
      <c r="O237" s="7"/>
      <c r="P237" s="7"/>
      <c r="Q237" s="43"/>
      <c r="S237" s="44" t="str">
        <f>IF(B237&lt;=$O$17,XIRR($T$27:T237,$C$27:C237),"")</f>
        <v/>
      </c>
      <c r="T237" s="233" t="e">
        <f t="shared" si="38"/>
        <v>#VALUE!</v>
      </c>
    </row>
    <row r="238" spans="2:20" x14ac:dyDescent="0.35">
      <c r="B238" s="117" t="str">
        <f t="shared" si="32"/>
        <v/>
      </c>
      <c r="C238" s="42" t="str">
        <f t="shared" si="39"/>
        <v/>
      </c>
      <c r="D238" s="118" t="str">
        <f t="shared" si="33"/>
        <v/>
      </c>
      <c r="E238" s="239" t="str">
        <f t="shared" si="34"/>
        <v/>
      </c>
      <c r="F238" s="119" t="str">
        <f t="shared" si="35"/>
        <v/>
      </c>
      <c r="G238" s="43" t="str">
        <f t="shared" si="36"/>
        <v/>
      </c>
      <c r="H238" s="220">
        <f t="shared" si="37"/>
        <v>0</v>
      </c>
      <c r="I238" s="138"/>
      <c r="J238" s="7"/>
      <c r="K238" s="7"/>
      <c r="L238" s="113" t="str">
        <f>IF(C238="","",IF(MOD(B238,12)=0,'Розрах.заг.варт.'!$F$8*(IF($O$17-B238&gt;=12,$M$17,$M$17*($O$17-B238)/12)),""))</f>
        <v/>
      </c>
      <c r="M238" s="40" t="str">
        <f t="shared" si="31"/>
        <v/>
      </c>
      <c r="N238" s="7"/>
      <c r="O238" s="7"/>
      <c r="P238" s="7"/>
      <c r="Q238" s="43"/>
      <c r="S238" s="44" t="str">
        <f>IF(B238&lt;=$O$17,XIRR($T$27:T238,$C$27:C238),"")</f>
        <v/>
      </c>
      <c r="T238" s="233" t="e">
        <f t="shared" si="38"/>
        <v>#VALUE!</v>
      </c>
    </row>
    <row r="239" spans="2:20" x14ac:dyDescent="0.35">
      <c r="B239" s="117" t="str">
        <f t="shared" si="32"/>
        <v/>
      </c>
      <c r="C239" s="42" t="str">
        <f t="shared" si="39"/>
        <v/>
      </c>
      <c r="D239" s="118" t="str">
        <f t="shared" si="33"/>
        <v/>
      </c>
      <c r="E239" s="239" t="str">
        <f t="shared" si="34"/>
        <v/>
      </c>
      <c r="F239" s="119" t="str">
        <f t="shared" si="35"/>
        <v/>
      </c>
      <c r="G239" s="43" t="str">
        <f t="shared" si="36"/>
        <v/>
      </c>
      <c r="H239" s="220">
        <f t="shared" si="37"/>
        <v>0</v>
      </c>
      <c r="I239" s="138"/>
      <c r="J239" s="7"/>
      <c r="K239" s="7"/>
      <c r="L239" s="113" t="str">
        <f>IF(C239="","",IF(MOD(B239,12)=0,'Розрах.заг.варт.'!$F$8*(IF($O$17-B239&gt;=12,$M$17,$M$17*($O$17-B239)/12)),""))</f>
        <v/>
      </c>
      <c r="M239" s="40" t="str">
        <f t="shared" si="31"/>
        <v/>
      </c>
      <c r="N239" s="7"/>
      <c r="O239" s="7"/>
      <c r="P239" s="7"/>
      <c r="Q239" s="43"/>
      <c r="S239" s="44" t="str">
        <f>IF(B239&lt;=$O$17,XIRR($T$27:T239,$C$27:C239),"")</f>
        <v/>
      </c>
      <c r="T239" s="233" t="e">
        <f t="shared" si="38"/>
        <v>#VALUE!</v>
      </c>
    </row>
    <row r="240" spans="2:20" x14ac:dyDescent="0.35">
      <c r="B240" s="117" t="str">
        <f t="shared" si="32"/>
        <v/>
      </c>
      <c r="C240" s="42" t="str">
        <f t="shared" si="39"/>
        <v/>
      </c>
      <c r="D240" s="118" t="str">
        <f t="shared" si="33"/>
        <v/>
      </c>
      <c r="E240" s="239" t="str">
        <f t="shared" si="34"/>
        <v/>
      </c>
      <c r="F240" s="119" t="str">
        <f t="shared" si="35"/>
        <v/>
      </c>
      <c r="G240" s="43" t="str">
        <f t="shared" si="36"/>
        <v/>
      </c>
      <c r="H240" s="220">
        <f t="shared" si="37"/>
        <v>0</v>
      </c>
      <c r="I240" s="138"/>
      <c r="J240" s="7"/>
      <c r="K240" s="7"/>
      <c r="L240" s="113" t="str">
        <f>IF(C240="","",IF(MOD(B240,12)=0,'Розрах.заг.варт.'!$F$8*(IF($O$17-B240&gt;=12,$M$17,$M$17*($O$17-B240)/12)),""))</f>
        <v/>
      </c>
      <c r="M240" s="40" t="str">
        <f t="shared" si="31"/>
        <v/>
      </c>
      <c r="N240" s="7"/>
      <c r="O240" s="7"/>
      <c r="P240" s="7"/>
      <c r="Q240" s="43"/>
      <c r="S240" s="44" t="str">
        <f>IF(B240&lt;=$O$17,XIRR($T$27:T240,$C$27:C240),"")</f>
        <v/>
      </c>
      <c r="T240" s="233" t="e">
        <f t="shared" si="38"/>
        <v>#VALUE!</v>
      </c>
    </row>
    <row r="241" spans="2:20" x14ac:dyDescent="0.35">
      <c r="B241" s="117" t="str">
        <f t="shared" si="32"/>
        <v/>
      </c>
      <c r="C241" s="42" t="str">
        <f t="shared" si="39"/>
        <v/>
      </c>
      <c r="D241" s="118" t="str">
        <f t="shared" si="33"/>
        <v/>
      </c>
      <c r="E241" s="239" t="str">
        <f t="shared" si="34"/>
        <v/>
      </c>
      <c r="F241" s="119" t="str">
        <f t="shared" si="35"/>
        <v/>
      </c>
      <c r="G241" s="43" t="str">
        <f t="shared" si="36"/>
        <v/>
      </c>
      <c r="H241" s="220">
        <f t="shared" si="37"/>
        <v>0</v>
      </c>
      <c r="I241" s="138"/>
      <c r="J241" s="7"/>
      <c r="K241" s="7"/>
      <c r="L241" s="113" t="str">
        <f>IF(C241="","",IF(MOD(B241,12)=0,'Розрах.заг.варт.'!$F$8*(IF($O$17-B241&gt;=12,$M$17,$M$17*($O$17-B241)/12)),""))</f>
        <v/>
      </c>
      <c r="M241" s="40" t="str">
        <f t="shared" si="31"/>
        <v/>
      </c>
      <c r="N241" s="7"/>
      <c r="O241" s="7"/>
      <c r="P241" s="7"/>
      <c r="Q241" s="43"/>
      <c r="S241" s="44" t="str">
        <f>IF(B241&lt;=$O$17,XIRR($T$27:T241,$C$27:C241),"")</f>
        <v/>
      </c>
      <c r="T241" s="233" t="e">
        <f t="shared" si="38"/>
        <v>#VALUE!</v>
      </c>
    </row>
    <row r="242" spans="2:20" x14ac:dyDescent="0.35">
      <c r="B242" s="117" t="str">
        <f t="shared" si="32"/>
        <v/>
      </c>
      <c r="C242" s="42" t="str">
        <f t="shared" si="39"/>
        <v/>
      </c>
      <c r="D242" s="118" t="str">
        <f t="shared" si="33"/>
        <v/>
      </c>
      <c r="E242" s="239" t="str">
        <f t="shared" si="34"/>
        <v/>
      </c>
      <c r="F242" s="119" t="str">
        <f t="shared" si="35"/>
        <v/>
      </c>
      <c r="G242" s="43" t="str">
        <f t="shared" si="36"/>
        <v/>
      </c>
      <c r="H242" s="220">
        <f t="shared" si="37"/>
        <v>0</v>
      </c>
      <c r="I242" s="138"/>
      <c r="J242" s="7"/>
      <c r="K242" s="7"/>
      <c r="L242" s="113" t="str">
        <f>IF(C242="","",IF(MOD(B242,12)=0,'Розрах.заг.варт.'!$F$8*(IF($O$17-B242&gt;=12,$M$17,$M$17*($O$17-B242)/12)),""))</f>
        <v/>
      </c>
      <c r="M242" s="40" t="str">
        <f t="shared" si="31"/>
        <v/>
      </c>
      <c r="N242" s="7"/>
      <c r="O242" s="7"/>
      <c r="P242" s="7"/>
      <c r="Q242" s="43"/>
      <c r="S242" s="44" t="str">
        <f>IF(B242&lt;=$O$17,XIRR($T$27:T242,$C$27:C242),"")</f>
        <v/>
      </c>
      <c r="T242" s="233" t="e">
        <f t="shared" si="38"/>
        <v>#VALUE!</v>
      </c>
    </row>
    <row r="243" spans="2:20" x14ac:dyDescent="0.35">
      <c r="B243" s="117" t="str">
        <f t="shared" si="32"/>
        <v/>
      </c>
      <c r="C243" s="42" t="str">
        <f t="shared" si="39"/>
        <v/>
      </c>
      <c r="D243" s="118" t="str">
        <f t="shared" si="33"/>
        <v/>
      </c>
      <c r="E243" s="239" t="str">
        <f t="shared" si="34"/>
        <v/>
      </c>
      <c r="F243" s="119" t="str">
        <f t="shared" si="35"/>
        <v/>
      </c>
      <c r="G243" s="43" t="str">
        <f t="shared" si="36"/>
        <v/>
      </c>
      <c r="H243" s="220">
        <f t="shared" si="37"/>
        <v>0</v>
      </c>
      <c r="I243" s="138"/>
      <c r="J243" s="7"/>
      <c r="K243" s="7"/>
      <c r="L243" s="113" t="str">
        <f>IF(C243="","",IF(MOD(B243,12)=0,'Розрах.заг.варт.'!$F$8*(IF($O$17-B243&gt;=12,$M$17,$M$17*($O$17-B243)/12)),""))</f>
        <v/>
      </c>
      <c r="M243" s="40" t="str">
        <f t="shared" si="31"/>
        <v/>
      </c>
      <c r="N243" s="7"/>
      <c r="O243" s="7"/>
      <c r="P243" s="7"/>
      <c r="Q243" s="43"/>
      <c r="S243" s="44" t="str">
        <f>IF(B243&lt;=$O$17,XIRR($T$27:T243,$C$27:C243),"")</f>
        <v/>
      </c>
      <c r="T243" s="233" t="e">
        <f t="shared" si="38"/>
        <v>#VALUE!</v>
      </c>
    </row>
    <row r="244" spans="2:20" x14ac:dyDescent="0.35">
      <c r="B244" s="117" t="str">
        <f t="shared" si="32"/>
        <v/>
      </c>
      <c r="C244" s="42" t="str">
        <f t="shared" si="39"/>
        <v/>
      </c>
      <c r="D244" s="118" t="str">
        <f t="shared" si="33"/>
        <v/>
      </c>
      <c r="E244" s="239" t="str">
        <f t="shared" si="34"/>
        <v/>
      </c>
      <c r="F244" s="119" t="str">
        <f t="shared" si="35"/>
        <v/>
      </c>
      <c r="G244" s="43" t="str">
        <f t="shared" si="36"/>
        <v/>
      </c>
      <c r="H244" s="220">
        <f t="shared" si="37"/>
        <v>0</v>
      </c>
      <c r="I244" s="138"/>
      <c r="J244" s="7"/>
      <c r="K244" s="7"/>
      <c r="L244" s="113" t="str">
        <f>IF(C244="","",IF(MOD(B244,12)=0,'Розрах.заг.варт.'!$F$8*(IF($O$17-B244&gt;=12,$M$17,$M$17*($O$17-B244)/12)),""))</f>
        <v/>
      </c>
      <c r="M244" s="40" t="str">
        <f t="shared" si="31"/>
        <v/>
      </c>
      <c r="N244" s="7"/>
      <c r="O244" s="7"/>
      <c r="P244" s="7"/>
      <c r="Q244" s="43"/>
      <c r="S244" s="44" t="str">
        <f>IF(B244&lt;=$O$17,XIRR($T$27:T244,$C$27:C244),"")</f>
        <v/>
      </c>
      <c r="T244" s="233" t="e">
        <f t="shared" si="38"/>
        <v>#VALUE!</v>
      </c>
    </row>
    <row r="245" spans="2:20" x14ac:dyDescent="0.35">
      <c r="B245" s="117" t="str">
        <f t="shared" si="32"/>
        <v/>
      </c>
      <c r="C245" s="42" t="str">
        <f t="shared" si="39"/>
        <v/>
      </c>
      <c r="D245" s="118" t="str">
        <f t="shared" si="33"/>
        <v/>
      </c>
      <c r="E245" s="239" t="str">
        <f t="shared" si="34"/>
        <v/>
      </c>
      <c r="F245" s="119" t="str">
        <f t="shared" si="35"/>
        <v/>
      </c>
      <c r="G245" s="43" t="str">
        <f t="shared" si="36"/>
        <v/>
      </c>
      <c r="H245" s="220">
        <f t="shared" si="37"/>
        <v>0</v>
      </c>
      <c r="I245" s="138"/>
      <c r="J245" s="7"/>
      <c r="K245" s="7"/>
      <c r="L245" s="113" t="str">
        <f>IF(C245="","",IF(MOD(B245,12)=0,'Розрах.заг.варт.'!$F$8*(IF($O$17-B245&gt;=12,$M$17,$M$17*($O$17-B245)/12)),""))</f>
        <v/>
      </c>
      <c r="M245" s="40" t="str">
        <f t="shared" si="31"/>
        <v/>
      </c>
      <c r="N245" s="7"/>
      <c r="O245" s="7"/>
      <c r="P245" s="7"/>
      <c r="Q245" s="43"/>
      <c r="S245" s="44" t="str">
        <f>IF(B245&lt;=$O$17,XIRR($T$27:T245,$C$27:C245),"")</f>
        <v/>
      </c>
      <c r="T245" s="233" t="e">
        <f t="shared" si="38"/>
        <v>#VALUE!</v>
      </c>
    </row>
    <row r="246" spans="2:20" x14ac:dyDescent="0.35">
      <c r="B246" s="117" t="str">
        <f t="shared" si="32"/>
        <v/>
      </c>
      <c r="C246" s="42" t="str">
        <f t="shared" si="39"/>
        <v/>
      </c>
      <c r="D246" s="118" t="str">
        <f t="shared" si="33"/>
        <v/>
      </c>
      <c r="E246" s="239" t="str">
        <f t="shared" si="34"/>
        <v/>
      </c>
      <c r="F246" s="119" t="str">
        <f t="shared" si="35"/>
        <v/>
      </c>
      <c r="G246" s="43" t="str">
        <f t="shared" si="36"/>
        <v/>
      </c>
      <c r="H246" s="220">
        <f t="shared" si="37"/>
        <v>0</v>
      </c>
      <c r="I246" s="138"/>
      <c r="J246" s="7"/>
      <c r="K246" s="7"/>
      <c r="L246" s="113" t="str">
        <f>IF(C246="","",IF(MOD(B246,12)=0,'Розрах.заг.варт.'!$F$8*(IF($O$17-B246&gt;=12,$M$17,$M$17*($O$17-B246)/12)),""))</f>
        <v/>
      </c>
      <c r="M246" s="40" t="str">
        <f t="shared" si="31"/>
        <v/>
      </c>
      <c r="N246" s="7"/>
      <c r="O246" s="7"/>
      <c r="P246" s="7"/>
      <c r="Q246" s="43"/>
      <c r="S246" s="44" t="str">
        <f>IF(B246&lt;=$O$17,XIRR($T$27:T246,$C$27:C246),"")</f>
        <v/>
      </c>
      <c r="T246" s="233" t="e">
        <f t="shared" si="38"/>
        <v>#VALUE!</v>
      </c>
    </row>
    <row r="247" spans="2:20" x14ac:dyDescent="0.35">
      <c r="B247" s="117" t="str">
        <f t="shared" si="32"/>
        <v/>
      </c>
      <c r="C247" s="42" t="str">
        <f t="shared" si="39"/>
        <v/>
      </c>
      <c r="D247" s="118" t="str">
        <f t="shared" si="33"/>
        <v/>
      </c>
      <c r="E247" s="239" t="str">
        <f t="shared" si="34"/>
        <v/>
      </c>
      <c r="F247" s="119" t="str">
        <f t="shared" si="35"/>
        <v/>
      </c>
      <c r="G247" s="43" t="str">
        <f t="shared" si="36"/>
        <v/>
      </c>
      <c r="H247" s="220">
        <f t="shared" si="37"/>
        <v>0</v>
      </c>
      <c r="I247" s="138"/>
      <c r="J247" s="7"/>
      <c r="K247" s="7"/>
      <c r="L247" s="113" t="str">
        <f>IF(C247="","",IF(MOD(B247,12)=0,'Розрах.заг.варт.'!$F$8*(IF($O$17-B247&gt;=12,$M$17,$M$17*($O$17-B247)/12)),""))</f>
        <v/>
      </c>
      <c r="M247" s="40" t="str">
        <f t="shared" si="31"/>
        <v/>
      </c>
      <c r="N247" s="7"/>
      <c r="O247" s="7"/>
      <c r="P247" s="7"/>
      <c r="Q247" s="43"/>
      <c r="S247" s="44" t="str">
        <f>IF(B247&lt;=$O$17,XIRR($T$27:T247,$C$27:C247),"")</f>
        <v/>
      </c>
      <c r="T247" s="233" t="e">
        <f t="shared" si="38"/>
        <v>#VALUE!</v>
      </c>
    </row>
    <row r="248" spans="2:20" x14ac:dyDescent="0.35">
      <c r="B248" s="117" t="str">
        <f t="shared" si="32"/>
        <v/>
      </c>
      <c r="C248" s="42" t="str">
        <f t="shared" si="39"/>
        <v/>
      </c>
      <c r="D248" s="118" t="str">
        <f t="shared" si="33"/>
        <v/>
      </c>
      <c r="E248" s="239" t="str">
        <f t="shared" si="34"/>
        <v/>
      </c>
      <c r="F248" s="119" t="str">
        <f t="shared" si="35"/>
        <v/>
      </c>
      <c r="G248" s="43" t="str">
        <f t="shared" si="36"/>
        <v/>
      </c>
      <c r="H248" s="220">
        <f t="shared" si="37"/>
        <v>0</v>
      </c>
      <c r="I248" s="138"/>
      <c r="J248" s="7"/>
      <c r="K248" s="7"/>
      <c r="L248" s="113" t="str">
        <f>IF(C248="","",IF(MOD(B248,12)=0,'Розрах.заг.варт.'!$F$8*(IF($O$17-B248&gt;=12,$M$17,$M$17*($O$17-B248)/12)),""))</f>
        <v/>
      </c>
      <c r="M248" s="40" t="str">
        <f t="shared" si="31"/>
        <v/>
      </c>
      <c r="N248" s="7"/>
      <c r="O248" s="7"/>
      <c r="P248" s="7"/>
      <c r="Q248" s="43"/>
      <c r="S248" s="44" t="str">
        <f>IF(B248&lt;=$O$17,XIRR($T$27:T248,$C$27:C248),"")</f>
        <v/>
      </c>
      <c r="T248" s="233" t="e">
        <f t="shared" si="38"/>
        <v>#VALUE!</v>
      </c>
    </row>
    <row r="249" spans="2:20" x14ac:dyDescent="0.35">
      <c r="B249" s="117" t="str">
        <f t="shared" si="32"/>
        <v/>
      </c>
      <c r="C249" s="42" t="str">
        <f t="shared" si="39"/>
        <v/>
      </c>
      <c r="D249" s="118" t="str">
        <f t="shared" si="33"/>
        <v/>
      </c>
      <c r="E249" s="239" t="str">
        <f t="shared" si="34"/>
        <v/>
      </c>
      <c r="F249" s="119" t="str">
        <f t="shared" si="35"/>
        <v/>
      </c>
      <c r="G249" s="43" t="str">
        <f t="shared" si="36"/>
        <v/>
      </c>
      <c r="H249" s="220">
        <f t="shared" si="37"/>
        <v>0</v>
      </c>
      <c r="I249" s="138"/>
      <c r="J249" s="7"/>
      <c r="K249" s="7"/>
      <c r="L249" s="113" t="str">
        <f>IF(C249="","",IF(MOD(B249,12)=0,'Розрах.заг.варт.'!$F$8*(IF($O$17-B249&gt;=12,$M$17,$M$17*($O$17-B249)/12)),""))</f>
        <v/>
      </c>
      <c r="M249" s="40" t="str">
        <f t="shared" si="31"/>
        <v/>
      </c>
      <c r="N249" s="7"/>
      <c r="O249" s="7"/>
      <c r="P249" s="7"/>
      <c r="Q249" s="43"/>
      <c r="S249" s="44" t="str">
        <f>IF(B249&lt;=$O$17,XIRR($T$27:T249,$C$27:C249),"")</f>
        <v/>
      </c>
      <c r="T249" s="233" t="e">
        <f t="shared" si="38"/>
        <v>#VALUE!</v>
      </c>
    </row>
    <row r="250" spans="2:20" x14ac:dyDescent="0.35">
      <c r="B250" s="117" t="str">
        <f t="shared" si="32"/>
        <v/>
      </c>
      <c r="C250" s="42" t="str">
        <f t="shared" si="39"/>
        <v/>
      </c>
      <c r="D250" s="118" t="str">
        <f t="shared" si="33"/>
        <v/>
      </c>
      <c r="E250" s="239" t="str">
        <f t="shared" si="34"/>
        <v/>
      </c>
      <c r="F250" s="119" t="str">
        <f t="shared" si="35"/>
        <v/>
      </c>
      <c r="G250" s="43" t="str">
        <f t="shared" si="36"/>
        <v/>
      </c>
      <c r="H250" s="220">
        <f t="shared" si="37"/>
        <v>0</v>
      </c>
      <c r="I250" s="138"/>
      <c r="J250" s="7"/>
      <c r="K250" s="7"/>
      <c r="L250" s="113" t="str">
        <f>IF(C250="","",IF(MOD(B250,12)=0,'Розрах.заг.варт.'!$F$8*(IF($O$17-B250&gt;=12,$M$17,$M$17*($O$17-B250)/12)),""))</f>
        <v/>
      </c>
      <c r="M250" s="40" t="str">
        <f t="shared" si="31"/>
        <v/>
      </c>
      <c r="N250" s="7"/>
      <c r="O250" s="7"/>
      <c r="P250" s="7"/>
      <c r="Q250" s="43"/>
      <c r="S250" s="44" t="str">
        <f>IF(B250&lt;=$O$17,XIRR($T$27:T250,$C$27:C250),"")</f>
        <v/>
      </c>
      <c r="T250" s="233" t="e">
        <f t="shared" si="38"/>
        <v>#VALUE!</v>
      </c>
    </row>
    <row r="251" spans="2:20" x14ac:dyDescent="0.35">
      <c r="B251" s="117" t="str">
        <f t="shared" si="32"/>
        <v/>
      </c>
      <c r="C251" s="42" t="str">
        <f t="shared" si="39"/>
        <v/>
      </c>
      <c r="D251" s="118" t="str">
        <f t="shared" si="33"/>
        <v/>
      </c>
      <c r="E251" s="239" t="str">
        <f t="shared" si="34"/>
        <v/>
      </c>
      <c r="F251" s="119" t="str">
        <f t="shared" si="35"/>
        <v/>
      </c>
      <c r="G251" s="43" t="str">
        <f t="shared" si="36"/>
        <v/>
      </c>
      <c r="H251" s="220">
        <f t="shared" si="37"/>
        <v>0</v>
      </c>
      <c r="I251" s="138"/>
      <c r="J251" s="7"/>
      <c r="K251" s="7"/>
      <c r="L251" s="113" t="str">
        <f>IF(C251="","",IF(MOD(B251,12)=0,'Розрах.заг.варт.'!$F$8*(IF($O$17-B251&gt;=12,$M$17,$M$17*($O$17-B251)/12)),""))</f>
        <v/>
      </c>
      <c r="M251" s="40" t="str">
        <f t="shared" si="31"/>
        <v/>
      </c>
      <c r="N251" s="7"/>
      <c r="O251" s="7"/>
      <c r="P251" s="7"/>
      <c r="Q251" s="43"/>
      <c r="S251" s="44" t="str">
        <f>IF(B251&lt;=$O$17,XIRR($T$27:T251,$C$27:C251),"")</f>
        <v/>
      </c>
      <c r="T251" s="233" t="e">
        <f t="shared" si="38"/>
        <v>#VALUE!</v>
      </c>
    </row>
    <row r="252" spans="2:20" x14ac:dyDescent="0.35">
      <c r="B252" s="117" t="str">
        <f t="shared" si="32"/>
        <v/>
      </c>
      <c r="C252" s="42" t="str">
        <f t="shared" si="39"/>
        <v/>
      </c>
      <c r="D252" s="118" t="str">
        <f t="shared" si="33"/>
        <v/>
      </c>
      <c r="E252" s="239" t="str">
        <f t="shared" si="34"/>
        <v/>
      </c>
      <c r="F252" s="119" t="str">
        <f t="shared" si="35"/>
        <v/>
      </c>
      <c r="G252" s="43" t="str">
        <f t="shared" si="36"/>
        <v/>
      </c>
      <c r="H252" s="220">
        <f t="shared" si="37"/>
        <v>0</v>
      </c>
      <c r="I252" s="138"/>
      <c r="J252" s="7"/>
      <c r="K252" s="7"/>
      <c r="L252" s="113" t="str">
        <f>IF(C252="","",IF(MOD(B252,12)=0,'Розрах.заг.варт.'!$F$8*(IF($O$17-B252&gt;=12,$M$17,$M$17*($O$17-B252)/12)),""))</f>
        <v/>
      </c>
      <c r="M252" s="40" t="str">
        <f t="shared" si="31"/>
        <v/>
      </c>
      <c r="N252" s="7"/>
      <c r="O252" s="7"/>
      <c r="P252" s="7"/>
      <c r="Q252" s="43"/>
      <c r="S252" s="44" t="str">
        <f>IF(B252&lt;=$O$17,XIRR($T$27:T252,$C$27:C252),"")</f>
        <v/>
      </c>
      <c r="T252" s="233" t="e">
        <f t="shared" si="38"/>
        <v>#VALUE!</v>
      </c>
    </row>
    <row r="253" spans="2:20" x14ac:dyDescent="0.35">
      <c r="B253" s="117" t="str">
        <f t="shared" si="32"/>
        <v/>
      </c>
      <c r="C253" s="42" t="str">
        <f t="shared" si="39"/>
        <v/>
      </c>
      <c r="D253" s="118" t="str">
        <f t="shared" si="33"/>
        <v/>
      </c>
      <c r="E253" s="239" t="str">
        <f t="shared" si="34"/>
        <v/>
      </c>
      <c r="F253" s="119" t="str">
        <f t="shared" si="35"/>
        <v/>
      </c>
      <c r="G253" s="43" t="str">
        <f t="shared" si="36"/>
        <v/>
      </c>
      <c r="H253" s="220">
        <f t="shared" si="37"/>
        <v>0</v>
      </c>
      <c r="I253" s="138"/>
      <c r="J253" s="7"/>
      <c r="K253" s="7"/>
      <c r="L253" s="113" t="str">
        <f>IF(C253="","",IF(MOD(B253,12)=0,'Розрах.заг.варт.'!$F$8*(IF($O$17-B253&gt;=12,$M$17,$M$17*($O$17-B253)/12)),""))</f>
        <v/>
      </c>
      <c r="M253" s="40" t="str">
        <f t="shared" si="31"/>
        <v/>
      </c>
      <c r="N253" s="7"/>
      <c r="O253" s="7"/>
      <c r="P253" s="7"/>
      <c r="Q253" s="43"/>
      <c r="S253" s="44" t="str">
        <f>IF(B253&lt;=$O$17,XIRR($T$27:T253,$C$27:C253),"")</f>
        <v/>
      </c>
      <c r="T253" s="233" t="e">
        <f t="shared" si="38"/>
        <v>#VALUE!</v>
      </c>
    </row>
    <row r="254" spans="2:20" x14ac:dyDescent="0.35">
      <c r="B254" s="117" t="str">
        <f t="shared" si="32"/>
        <v/>
      </c>
      <c r="C254" s="42" t="str">
        <f t="shared" si="39"/>
        <v/>
      </c>
      <c r="D254" s="118" t="str">
        <f t="shared" si="33"/>
        <v/>
      </c>
      <c r="E254" s="239" t="str">
        <f t="shared" si="34"/>
        <v/>
      </c>
      <c r="F254" s="119" t="str">
        <f t="shared" si="35"/>
        <v/>
      </c>
      <c r="G254" s="43" t="str">
        <f t="shared" si="36"/>
        <v/>
      </c>
      <c r="H254" s="220">
        <f t="shared" si="37"/>
        <v>0</v>
      </c>
      <c r="I254" s="138"/>
      <c r="J254" s="7"/>
      <c r="K254" s="7"/>
      <c r="L254" s="113" t="str">
        <f>IF(C254="","",IF(MOD(B254,12)=0,'Розрах.заг.варт.'!$F$8*(IF($O$17-B254&gt;=12,$M$17,$M$17*($O$17-B254)/12)),""))</f>
        <v/>
      </c>
      <c r="M254" s="40" t="str">
        <f t="shared" si="31"/>
        <v/>
      </c>
      <c r="N254" s="7"/>
      <c r="O254" s="7"/>
      <c r="P254" s="7"/>
      <c r="Q254" s="43"/>
      <c r="S254" s="44" t="str">
        <f>IF(B254&lt;=$O$17,XIRR($T$27:T254,$C$27:C254),"")</f>
        <v/>
      </c>
      <c r="T254" s="233" t="e">
        <f t="shared" si="38"/>
        <v>#VALUE!</v>
      </c>
    </row>
    <row r="255" spans="2:20" x14ac:dyDescent="0.35">
      <c r="B255" s="117" t="str">
        <f t="shared" si="32"/>
        <v/>
      </c>
      <c r="C255" s="42" t="str">
        <f t="shared" si="39"/>
        <v/>
      </c>
      <c r="D255" s="118" t="str">
        <f t="shared" si="33"/>
        <v/>
      </c>
      <c r="E255" s="239" t="str">
        <f t="shared" si="34"/>
        <v/>
      </c>
      <c r="F255" s="119" t="str">
        <f t="shared" si="35"/>
        <v/>
      </c>
      <c r="G255" s="43" t="str">
        <f t="shared" si="36"/>
        <v/>
      </c>
      <c r="H255" s="220">
        <f t="shared" si="37"/>
        <v>0</v>
      </c>
      <c r="I255" s="138"/>
      <c r="J255" s="7"/>
      <c r="K255" s="7"/>
      <c r="L255" s="113" t="str">
        <f>IF(C255="","",IF(MOD(B255,12)=0,'Розрах.заг.варт.'!$F$8*(IF($O$17-B255&gt;=12,$M$17,$M$17*($O$17-B255)/12)),""))</f>
        <v/>
      </c>
      <c r="M255" s="40" t="str">
        <f t="shared" si="31"/>
        <v/>
      </c>
      <c r="N255" s="7"/>
      <c r="O255" s="7"/>
      <c r="P255" s="7"/>
      <c r="Q255" s="43"/>
      <c r="S255" s="44" t="str">
        <f>IF(B255&lt;=$O$17,XIRR($T$27:T255,$C$27:C255),"")</f>
        <v/>
      </c>
      <c r="T255" s="233" t="e">
        <f t="shared" si="38"/>
        <v>#VALUE!</v>
      </c>
    </row>
    <row r="256" spans="2:20" x14ac:dyDescent="0.35">
      <c r="B256" s="117" t="str">
        <f t="shared" si="32"/>
        <v/>
      </c>
      <c r="C256" s="42" t="str">
        <f t="shared" si="39"/>
        <v/>
      </c>
      <c r="D256" s="118" t="str">
        <f t="shared" si="33"/>
        <v/>
      </c>
      <c r="E256" s="239" t="str">
        <f t="shared" si="34"/>
        <v/>
      </c>
      <c r="F256" s="119" t="str">
        <f t="shared" si="35"/>
        <v/>
      </c>
      <c r="G256" s="43" t="str">
        <f t="shared" si="36"/>
        <v/>
      </c>
      <c r="H256" s="220">
        <f t="shared" si="37"/>
        <v>0</v>
      </c>
      <c r="I256" s="138"/>
      <c r="J256" s="7"/>
      <c r="K256" s="7"/>
      <c r="L256" s="113" t="str">
        <f>IF(C256="","",IF(MOD(B256,12)=0,'Розрах.заг.варт.'!$F$8*(IF($O$17-B256&gt;=12,$M$17,$M$17*($O$17-B256)/12)),""))</f>
        <v/>
      </c>
      <c r="M256" s="40" t="str">
        <f t="shared" si="31"/>
        <v/>
      </c>
      <c r="N256" s="7"/>
      <c r="O256" s="7"/>
      <c r="P256" s="7"/>
      <c r="Q256" s="43"/>
      <c r="S256" s="44" t="str">
        <f>IF(B256&lt;=$O$17,XIRR($T$27:T256,$C$27:C256),"")</f>
        <v/>
      </c>
      <c r="T256" s="233" t="e">
        <f t="shared" si="38"/>
        <v>#VALUE!</v>
      </c>
    </row>
    <row r="257" spans="2:20" x14ac:dyDescent="0.35">
      <c r="B257" s="117" t="str">
        <f t="shared" si="32"/>
        <v/>
      </c>
      <c r="C257" s="42" t="str">
        <f t="shared" si="39"/>
        <v/>
      </c>
      <c r="D257" s="118" t="str">
        <f t="shared" si="33"/>
        <v/>
      </c>
      <c r="E257" s="239" t="str">
        <f t="shared" si="34"/>
        <v/>
      </c>
      <c r="F257" s="119" t="str">
        <f t="shared" si="35"/>
        <v/>
      </c>
      <c r="G257" s="43" t="str">
        <f t="shared" si="36"/>
        <v/>
      </c>
      <c r="H257" s="220">
        <f t="shared" si="37"/>
        <v>0</v>
      </c>
      <c r="I257" s="138"/>
      <c r="J257" s="7"/>
      <c r="K257" s="7"/>
      <c r="L257" s="113" t="str">
        <f>IF(C257="","",IF(MOD(B257,12)=0,'Розрах.заг.варт.'!$F$8*(IF($O$17-B257&gt;=12,$M$17,$M$17*($O$17-B257)/12)),""))</f>
        <v/>
      </c>
      <c r="M257" s="40" t="str">
        <f t="shared" si="31"/>
        <v/>
      </c>
      <c r="N257" s="7"/>
      <c r="O257" s="7"/>
      <c r="P257" s="7"/>
      <c r="Q257" s="43"/>
      <c r="S257" s="44" t="str">
        <f>IF(B257&lt;=$O$17,XIRR($T$27:T257,$C$27:C257),"")</f>
        <v/>
      </c>
      <c r="T257" s="233" t="e">
        <f t="shared" si="38"/>
        <v>#VALUE!</v>
      </c>
    </row>
    <row r="258" spans="2:20" x14ac:dyDescent="0.35">
      <c r="B258" s="117" t="str">
        <f t="shared" si="32"/>
        <v/>
      </c>
      <c r="C258" s="42" t="str">
        <f t="shared" si="39"/>
        <v/>
      </c>
      <c r="D258" s="118" t="str">
        <f t="shared" si="33"/>
        <v/>
      </c>
      <c r="E258" s="239" t="str">
        <f t="shared" si="34"/>
        <v/>
      </c>
      <c r="F258" s="119" t="str">
        <f t="shared" si="35"/>
        <v/>
      </c>
      <c r="G258" s="43" t="str">
        <f t="shared" si="36"/>
        <v/>
      </c>
      <c r="H258" s="220">
        <f t="shared" si="37"/>
        <v>0</v>
      </c>
      <c r="I258" s="138"/>
      <c r="J258" s="7"/>
      <c r="K258" s="7"/>
      <c r="L258" s="113" t="str">
        <f>IF(C258="","",IF(MOD(B258,12)=0,'Розрах.заг.варт.'!$F$8*(IF($O$17-B258&gt;=12,$M$17,$M$17*($O$17-B258)/12)),""))</f>
        <v/>
      </c>
      <c r="M258" s="40" t="str">
        <f t="shared" si="31"/>
        <v/>
      </c>
      <c r="N258" s="7"/>
      <c r="O258" s="7"/>
      <c r="P258" s="7"/>
      <c r="Q258" s="43"/>
      <c r="S258" s="44" t="str">
        <f>IF(B258&lt;=$O$17,XIRR($T$27:T258,$C$27:C258),"")</f>
        <v/>
      </c>
      <c r="T258" s="233" t="e">
        <f t="shared" si="38"/>
        <v>#VALUE!</v>
      </c>
    </row>
    <row r="259" spans="2:20" x14ac:dyDescent="0.35">
      <c r="B259" s="117" t="str">
        <f t="shared" si="32"/>
        <v/>
      </c>
      <c r="C259" s="42" t="str">
        <f t="shared" si="39"/>
        <v/>
      </c>
      <c r="D259" s="118" t="str">
        <f t="shared" si="33"/>
        <v/>
      </c>
      <c r="E259" s="239" t="str">
        <f t="shared" si="34"/>
        <v/>
      </c>
      <c r="F259" s="119" t="str">
        <f t="shared" si="35"/>
        <v/>
      </c>
      <c r="G259" s="43" t="str">
        <f t="shared" si="36"/>
        <v/>
      </c>
      <c r="H259" s="220">
        <f t="shared" si="37"/>
        <v>0</v>
      </c>
      <c r="I259" s="138"/>
      <c r="J259" s="7"/>
      <c r="K259" s="7"/>
      <c r="L259" s="113" t="str">
        <f>IF(C259="","",IF(MOD(B259,12)=0,'Розрах.заг.варт.'!$F$8*(IF($O$17-B259&gt;=12,$M$17,$M$17*($O$17-B259)/12)),""))</f>
        <v/>
      </c>
      <c r="M259" s="40" t="str">
        <f t="shared" si="31"/>
        <v/>
      </c>
      <c r="N259" s="7"/>
      <c r="O259" s="7"/>
      <c r="P259" s="7"/>
      <c r="Q259" s="43"/>
      <c r="S259" s="44" t="str">
        <f>IF(B259&lt;=$O$17,XIRR($T$27:T259,$C$27:C259),"")</f>
        <v/>
      </c>
      <c r="T259" s="233" t="e">
        <f t="shared" si="38"/>
        <v>#VALUE!</v>
      </c>
    </row>
    <row r="260" spans="2:20" x14ac:dyDescent="0.35">
      <c r="B260" s="117" t="str">
        <f t="shared" si="32"/>
        <v/>
      </c>
      <c r="C260" s="42" t="str">
        <f t="shared" si="39"/>
        <v/>
      </c>
      <c r="D260" s="118" t="str">
        <f t="shared" si="33"/>
        <v/>
      </c>
      <c r="E260" s="239" t="str">
        <f t="shared" si="34"/>
        <v/>
      </c>
      <c r="F260" s="119" t="str">
        <f t="shared" si="35"/>
        <v/>
      </c>
      <c r="G260" s="43" t="str">
        <f t="shared" si="36"/>
        <v/>
      </c>
      <c r="H260" s="220">
        <f t="shared" si="37"/>
        <v>0</v>
      </c>
      <c r="I260" s="138"/>
      <c r="J260" s="7"/>
      <c r="K260" s="7"/>
      <c r="L260" s="113" t="str">
        <f>IF(C260="","",IF(MOD(B260,12)=0,'Розрах.заг.варт.'!$F$8*(IF($O$17-B260&gt;=12,$M$17,$M$17*($O$17-B260)/12)),""))</f>
        <v/>
      </c>
      <c r="M260" s="40" t="str">
        <f t="shared" si="31"/>
        <v/>
      </c>
      <c r="N260" s="7"/>
      <c r="O260" s="7"/>
      <c r="P260" s="7"/>
      <c r="Q260" s="43"/>
      <c r="S260" s="44" t="str">
        <f>IF(B260&lt;=$O$17,XIRR($T$27:T260,$C$27:C260),"")</f>
        <v/>
      </c>
      <c r="T260" s="233" t="e">
        <f t="shared" si="38"/>
        <v>#VALUE!</v>
      </c>
    </row>
    <row r="261" spans="2:20" x14ac:dyDescent="0.35">
      <c r="B261" s="117" t="str">
        <f t="shared" si="32"/>
        <v/>
      </c>
      <c r="C261" s="42" t="str">
        <f t="shared" si="39"/>
        <v/>
      </c>
      <c r="D261" s="118" t="str">
        <f t="shared" si="33"/>
        <v/>
      </c>
      <c r="E261" s="239" t="str">
        <f t="shared" si="34"/>
        <v/>
      </c>
      <c r="F261" s="119" t="str">
        <f t="shared" si="35"/>
        <v/>
      </c>
      <c r="G261" s="43" t="str">
        <f t="shared" si="36"/>
        <v/>
      </c>
      <c r="H261" s="220">
        <f t="shared" si="37"/>
        <v>0</v>
      </c>
      <c r="I261" s="138"/>
      <c r="J261" s="7"/>
      <c r="K261" s="7"/>
      <c r="L261" s="113" t="str">
        <f>IF(C261="","",IF(MOD(B261,12)=0,'Розрах.заг.варт.'!$F$8*(IF($O$17-B261&gt;=12,$M$17,$M$17*($O$17-B261)/12)),""))</f>
        <v/>
      </c>
      <c r="M261" s="40" t="str">
        <f t="shared" si="31"/>
        <v/>
      </c>
      <c r="N261" s="7"/>
      <c r="O261" s="7"/>
      <c r="P261" s="7"/>
      <c r="Q261" s="43"/>
      <c r="S261" s="44" t="str">
        <f>IF(B261&lt;=$O$17,XIRR($T$27:T261,$C$27:C261),"")</f>
        <v/>
      </c>
      <c r="T261" s="233" t="e">
        <f t="shared" si="38"/>
        <v>#VALUE!</v>
      </c>
    </row>
    <row r="262" spans="2:20" x14ac:dyDescent="0.35">
      <c r="B262" s="117" t="str">
        <f t="shared" si="32"/>
        <v/>
      </c>
      <c r="C262" s="42" t="str">
        <f t="shared" si="39"/>
        <v/>
      </c>
      <c r="D262" s="118" t="str">
        <f t="shared" si="33"/>
        <v/>
      </c>
      <c r="E262" s="239" t="str">
        <f t="shared" si="34"/>
        <v/>
      </c>
      <c r="F262" s="119" t="str">
        <f t="shared" si="35"/>
        <v/>
      </c>
      <c r="G262" s="43" t="str">
        <f t="shared" si="36"/>
        <v/>
      </c>
      <c r="H262" s="220">
        <f t="shared" si="37"/>
        <v>0</v>
      </c>
      <c r="I262" s="138"/>
      <c r="J262" s="7"/>
      <c r="K262" s="7"/>
      <c r="L262" s="113" t="str">
        <f>IF(C262="","",IF(MOD(B262,12)=0,'Розрах.заг.варт.'!$F$8*(IF($O$17-B262&gt;=12,$M$17,$M$17*($O$17-B262)/12)),""))</f>
        <v/>
      </c>
      <c r="M262" s="40" t="str">
        <f t="shared" si="31"/>
        <v/>
      </c>
      <c r="N262" s="7"/>
      <c r="O262" s="7"/>
      <c r="P262" s="7"/>
      <c r="Q262" s="43"/>
      <c r="S262" s="44" t="str">
        <f>IF(B262&lt;=$O$17,XIRR($T$27:T262,$C$27:C262),"")</f>
        <v/>
      </c>
      <c r="T262" s="233" t="e">
        <f t="shared" si="38"/>
        <v>#VALUE!</v>
      </c>
    </row>
    <row r="263" spans="2:20" x14ac:dyDescent="0.35">
      <c r="B263" s="117" t="str">
        <f t="shared" si="32"/>
        <v/>
      </c>
      <c r="C263" s="42" t="str">
        <f t="shared" si="39"/>
        <v/>
      </c>
      <c r="D263" s="118" t="str">
        <f t="shared" si="33"/>
        <v/>
      </c>
      <c r="E263" s="239" t="str">
        <f t="shared" si="34"/>
        <v/>
      </c>
      <c r="F263" s="119" t="str">
        <f t="shared" si="35"/>
        <v/>
      </c>
      <c r="G263" s="43" t="str">
        <f t="shared" si="36"/>
        <v/>
      </c>
      <c r="H263" s="220">
        <f t="shared" si="37"/>
        <v>0</v>
      </c>
      <c r="I263" s="138"/>
      <c r="J263" s="7"/>
      <c r="K263" s="7"/>
      <c r="L263" s="113" t="str">
        <f>IF(C263="","",IF(MOD(B263,12)=0,'Розрах.заг.варт.'!$F$8*(IF($O$17-B263&gt;=12,$M$17,$M$17*($O$17-B263)/12)),""))</f>
        <v/>
      </c>
      <c r="M263" s="40" t="str">
        <f t="shared" si="31"/>
        <v/>
      </c>
      <c r="N263" s="7"/>
      <c r="O263" s="7"/>
      <c r="P263" s="7"/>
      <c r="Q263" s="43"/>
      <c r="S263" s="44" t="str">
        <f>IF(B263&lt;=$O$17,XIRR($T$27:T263,$C$27:C263),"")</f>
        <v/>
      </c>
      <c r="T263" s="233" t="e">
        <f t="shared" si="38"/>
        <v>#VALUE!</v>
      </c>
    </row>
    <row r="264" spans="2:20" x14ac:dyDescent="0.35">
      <c r="B264" s="117" t="str">
        <f t="shared" si="32"/>
        <v/>
      </c>
      <c r="C264" s="42" t="str">
        <f t="shared" si="39"/>
        <v/>
      </c>
      <c r="D264" s="118" t="str">
        <f t="shared" si="33"/>
        <v/>
      </c>
      <c r="E264" s="239" t="str">
        <f t="shared" si="34"/>
        <v/>
      </c>
      <c r="F264" s="119" t="str">
        <f t="shared" si="35"/>
        <v/>
      </c>
      <c r="G264" s="43" t="str">
        <f t="shared" si="36"/>
        <v/>
      </c>
      <c r="H264" s="220">
        <f t="shared" si="37"/>
        <v>0</v>
      </c>
      <c r="I264" s="138"/>
      <c r="J264" s="7"/>
      <c r="K264" s="7"/>
      <c r="L264" s="113" t="str">
        <f>IF(C264="","",IF(MOD(B264,12)=0,'Розрах.заг.варт.'!$F$8*(IF($O$17-B264&gt;=12,$M$17,$M$17*($O$17-B264)/12)),""))</f>
        <v/>
      </c>
      <c r="M264" s="40" t="str">
        <f t="shared" si="31"/>
        <v/>
      </c>
      <c r="N264" s="7"/>
      <c r="O264" s="7"/>
      <c r="P264" s="7"/>
      <c r="Q264" s="43"/>
      <c r="S264" s="44" t="str">
        <f>IF(B264&lt;=$O$17,XIRR($T$27:T264,$C$27:C264),"")</f>
        <v/>
      </c>
      <c r="T264" s="233" t="e">
        <f t="shared" si="38"/>
        <v>#VALUE!</v>
      </c>
    </row>
    <row r="265" spans="2:20" x14ac:dyDescent="0.35">
      <c r="B265" s="117" t="str">
        <f t="shared" si="32"/>
        <v/>
      </c>
      <c r="C265" s="42" t="str">
        <f t="shared" si="39"/>
        <v/>
      </c>
      <c r="D265" s="118" t="str">
        <f t="shared" si="33"/>
        <v/>
      </c>
      <c r="E265" s="239" t="str">
        <f t="shared" si="34"/>
        <v/>
      </c>
      <c r="F265" s="119" t="str">
        <f t="shared" si="35"/>
        <v/>
      </c>
      <c r="G265" s="43" t="str">
        <f t="shared" si="36"/>
        <v/>
      </c>
      <c r="H265" s="220">
        <f t="shared" si="37"/>
        <v>0</v>
      </c>
      <c r="I265" s="138"/>
      <c r="J265" s="7"/>
      <c r="K265" s="7"/>
      <c r="L265" s="113" t="str">
        <f>IF(C265="","",IF(MOD(B265,12)=0,'Розрах.заг.варт.'!$F$8*(IF($O$17-B265&gt;=12,$M$17,$M$17*($O$17-B265)/12)),""))</f>
        <v/>
      </c>
      <c r="M265" s="40" t="str">
        <f t="shared" si="31"/>
        <v/>
      </c>
      <c r="N265" s="7"/>
      <c r="O265" s="7"/>
      <c r="P265" s="7"/>
      <c r="Q265" s="43"/>
      <c r="S265" s="44" t="str">
        <f>IF(B265&lt;=$O$17,XIRR($T$27:T265,$C$27:C265),"")</f>
        <v/>
      </c>
      <c r="T265" s="233" t="e">
        <f t="shared" si="38"/>
        <v>#VALUE!</v>
      </c>
    </row>
    <row r="266" spans="2:20" x14ac:dyDescent="0.35">
      <c r="B266" s="117" t="str">
        <f t="shared" si="32"/>
        <v/>
      </c>
      <c r="C266" s="42" t="str">
        <f t="shared" si="39"/>
        <v/>
      </c>
      <c r="D266" s="118" t="str">
        <f t="shared" si="33"/>
        <v/>
      </c>
      <c r="E266" s="239" t="str">
        <f t="shared" si="34"/>
        <v/>
      </c>
      <c r="F266" s="119" t="str">
        <f t="shared" si="35"/>
        <v/>
      </c>
      <c r="G266" s="43" t="str">
        <f t="shared" si="36"/>
        <v/>
      </c>
      <c r="H266" s="220">
        <f t="shared" si="37"/>
        <v>0</v>
      </c>
      <c r="I266" s="138"/>
      <c r="J266" s="7"/>
      <c r="K266" s="7"/>
      <c r="L266" s="113" t="str">
        <f>IF(C266="","",IF(MOD(B266,12)=0,'Розрах.заг.варт.'!$F$8*(IF($O$17-B266&gt;=12,$M$17,$M$17*($O$17-B266)/12)),""))</f>
        <v/>
      </c>
      <c r="M266" s="40" t="str">
        <f t="shared" si="31"/>
        <v/>
      </c>
      <c r="N266" s="7"/>
      <c r="O266" s="7"/>
      <c r="P266" s="7"/>
      <c r="Q266" s="43"/>
      <c r="S266" s="44" t="str">
        <f>IF(B266&lt;=$O$17,XIRR($T$27:T266,$C$27:C266),"")</f>
        <v/>
      </c>
      <c r="T266" s="233" t="e">
        <f t="shared" si="38"/>
        <v>#VALUE!</v>
      </c>
    </row>
    <row r="267" spans="2:20" x14ac:dyDescent="0.35">
      <c r="B267" s="117" t="str">
        <f t="shared" si="32"/>
        <v/>
      </c>
      <c r="C267" s="42" t="str">
        <f t="shared" si="39"/>
        <v/>
      </c>
      <c r="D267" s="118" t="str">
        <f t="shared" si="33"/>
        <v/>
      </c>
      <c r="E267" s="239" t="str">
        <f t="shared" si="34"/>
        <v/>
      </c>
      <c r="F267" s="119" t="str">
        <f t="shared" si="35"/>
        <v/>
      </c>
      <c r="G267" s="43" t="str">
        <f t="shared" si="36"/>
        <v/>
      </c>
      <c r="H267" s="220">
        <f t="shared" si="37"/>
        <v>0</v>
      </c>
      <c r="I267" s="138"/>
      <c r="J267" s="7"/>
      <c r="K267" s="7"/>
      <c r="L267" s="113" t="str">
        <f>IF(C267="","",IF(MOD(B267,12)=0,'Розрах.заг.варт.'!$F$8*(IF($O$17-B267&gt;=12,$M$17,$M$17*($O$17-B267)/12)),""))</f>
        <v/>
      </c>
      <c r="M267" s="40" t="str">
        <f t="shared" si="31"/>
        <v/>
      </c>
      <c r="N267" s="7"/>
      <c r="O267" s="7"/>
      <c r="P267" s="7"/>
      <c r="Q267" s="43"/>
      <c r="S267" s="44" t="str">
        <f>IF(B267&lt;=$O$17,XIRR($T$27:T267,$C$27:C267),"")</f>
        <v/>
      </c>
      <c r="T267" s="233" t="e">
        <f t="shared" si="38"/>
        <v>#VALUE!</v>
      </c>
    </row>
    <row r="268" spans="2:20" x14ac:dyDescent="0.35">
      <c r="B268" s="117" t="str">
        <f t="shared" si="32"/>
        <v/>
      </c>
      <c r="C268" s="42" t="str">
        <f t="shared" si="39"/>
        <v/>
      </c>
      <c r="D268" s="118" t="str">
        <f t="shared" si="33"/>
        <v/>
      </c>
      <c r="E268" s="239" t="str">
        <f t="shared" si="34"/>
        <v/>
      </c>
      <c r="F268" s="119" t="str">
        <f t="shared" si="35"/>
        <v/>
      </c>
      <c r="G268" s="43" t="str">
        <f t="shared" si="36"/>
        <v/>
      </c>
      <c r="H268" s="220">
        <f t="shared" si="37"/>
        <v>0</v>
      </c>
      <c r="I268" s="138"/>
      <c r="J268" s="7"/>
      <c r="K268" s="7"/>
      <c r="L268" s="113" t="str">
        <f>IF(C268="","",IF(MOD(B268,12)=0,'Розрах.заг.варт.'!$F$8*(IF($O$17-B268&gt;=12,$M$17,$M$17*($O$17-B268)/12)),""))</f>
        <v/>
      </c>
      <c r="M268" s="40" t="str">
        <f t="shared" si="31"/>
        <v/>
      </c>
      <c r="N268" s="7"/>
      <c r="O268" s="7"/>
      <c r="P268" s="7"/>
      <c r="Q268" s="43"/>
      <c r="S268" s="44" t="str">
        <f>IF(B268&lt;=$O$17,XIRR($T$27:T268,$C$27:C268),"")</f>
        <v/>
      </c>
      <c r="T268" s="233" t="e">
        <f t="shared" si="38"/>
        <v>#VALUE!</v>
      </c>
    </row>
    <row r="269" spans="2:20" x14ac:dyDescent="0.35">
      <c r="I269" s="138"/>
      <c r="L269" s="113" t="str">
        <f t="shared" ref="L269" si="40">IF(C269="","",IF(MOD(B269,12)=0,SumaZast*(IF($O$17-B269&gt;=12,$M$17,$M$17*($O$17-B269)/12)),""))</f>
        <v/>
      </c>
    </row>
  </sheetData>
  <mergeCells count="56">
    <mergeCell ref="E11:H11"/>
    <mergeCell ref="F20:F24"/>
    <mergeCell ref="G21:G24"/>
    <mergeCell ref="H21:H24"/>
    <mergeCell ref="O17:P17"/>
    <mergeCell ref="E16:F16"/>
    <mergeCell ref="E17:F17"/>
    <mergeCell ref="N23:N24"/>
    <mergeCell ref="O23:O24"/>
    <mergeCell ref="J7:L7"/>
    <mergeCell ref="M7:P7"/>
    <mergeCell ref="M14:N14"/>
    <mergeCell ref="C7:D7"/>
    <mergeCell ref="C9:D9"/>
    <mergeCell ref="K14:L15"/>
    <mergeCell ref="J11:L11"/>
    <mergeCell ref="B13:P13"/>
    <mergeCell ref="J9:L9"/>
    <mergeCell ref="O14:P15"/>
    <mergeCell ref="M9:P9"/>
    <mergeCell ref="E7:H7"/>
    <mergeCell ref="E9:H9"/>
    <mergeCell ref="B14:C15"/>
    <mergeCell ref="C11:D11"/>
    <mergeCell ref="M11:P11"/>
    <mergeCell ref="C3:D3"/>
    <mergeCell ref="O3:P3"/>
    <mergeCell ref="C5:D5"/>
    <mergeCell ref="E5:H5"/>
    <mergeCell ref="J3:L3"/>
    <mergeCell ref="E3:H3"/>
    <mergeCell ref="J5:L5"/>
    <mergeCell ref="M5:P5"/>
    <mergeCell ref="B16:C16"/>
    <mergeCell ref="B17:C17"/>
    <mergeCell ref="D14:F14"/>
    <mergeCell ref="E15:F15"/>
    <mergeCell ref="G20:O20"/>
    <mergeCell ref="C20:C24"/>
    <mergeCell ref="D20:D24"/>
    <mergeCell ref="E20:E24"/>
    <mergeCell ref="B20:B24"/>
    <mergeCell ref="I16:J16"/>
    <mergeCell ref="K23:K24"/>
    <mergeCell ref="Q25:Q27"/>
    <mergeCell ref="I21:O21"/>
    <mergeCell ref="L22:O22"/>
    <mergeCell ref="P20:P24"/>
    <mergeCell ref="G14:H14"/>
    <mergeCell ref="I23:I24"/>
    <mergeCell ref="J23:J24"/>
    <mergeCell ref="J14:J15"/>
    <mergeCell ref="I14:I15"/>
    <mergeCell ref="O16:P16"/>
    <mergeCell ref="L23:M23"/>
    <mergeCell ref="I25:J25"/>
  </mergeCells>
  <dataValidations count="1">
    <dataValidation type="list" allowBlank="1" showInputMessage="1" showErrorMessage="1" sqref="L17" xr:uid="{00000000-0002-0000-0100-000000000000}">
      <formula1>Факт</formula1>
    </dataValidation>
  </dataValidations>
  <pageMargins left="0.23622047244094491" right="0.15748031496062992" top="0.15748031496062992" bottom="0.19685039370078741" header="0.19685039370078741" footer="0.19685039370078741"/>
  <pageSetup paperSize="9" scale="61" orientation="portrait" r:id="rId1"/>
  <rowBreaks count="1" manualBreakCount="1">
    <brk id="83" min="1" max="15" man="1"/>
  </rowBreaks>
  <ignoredErrors>
    <ignoredError sqref="P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1">
    <tabColor theme="0" tint="-0.14999847407452621"/>
  </sheetPr>
  <dimension ref="A1:V310"/>
  <sheetViews>
    <sheetView view="pageBreakPreview" zoomScaleNormal="90" zoomScaleSheetLayoutView="100" workbookViewId="0">
      <selection activeCell="Q30" sqref="Q30"/>
    </sheetView>
  </sheetViews>
  <sheetFormatPr defaultColWidth="9.1796875" defaultRowHeight="14.5" x14ac:dyDescent="0.35"/>
  <cols>
    <col min="1" max="1" width="4.453125" customWidth="1"/>
    <col min="2" max="2" width="11.7265625" customWidth="1"/>
    <col min="3" max="3" width="8.7265625" customWidth="1"/>
    <col min="4" max="4" width="13" customWidth="1"/>
    <col min="5" max="5" width="12.54296875" customWidth="1"/>
    <col min="6" max="6" width="17" customWidth="1"/>
    <col min="7" max="7" width="13" customWidth="1"/>
    <col min="8" max="8" width="12.81640625" customWidth="1"/>
    <col min="9" max="9" width="13.26953125" customWidth="1"/>
    <col min="10" max="10" width="11" customWidth="1"/>
    <col min="11" max="11" width="13.26953125" customWidth="1"/>
    <col min="12" max="12" width="11" customWidth="1"/>
    <col min="13" max="13" width="9.54296875" customWidth="1"/>
    <col min="14" max="14" width="20.81640625" customWidth="1"/>
    <col min="15" max="15" width="10" customWidth="1"/>
    <col min="16" max="16" width="13" customWidth="1"/>
    <col min="17" max="17" width="18.26953125" customWidth="1"/>
    <col min="18" max="18" width="21.54296875" customWidth="1"/>
    <col min="19" max="19" width="16.81640625" customWidth="1"/>
    <col min="20" max="20" width="12" customWidth="1"/>
  </cols>
  <sheetData>
    <row r="1" spans="1:21" ht="44.25" customHeight="1" x14ac:dyDescent="0.45">
      <c r="A1" s="55"/>
      <c r="B1" s="55"/>
      <c r="C1" s="55"/>
      <c r="D1" s="55"/>
      <c r="E1" s="9"/>
      <c r="F1" s="1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1" ht="18" customHeight="1" x14ac:dyDescent="0.3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21" s="157" customFormat="1" ht="14.25" customHeight="1" x14ac:dyDescent="0.3">
      <c r="A3" s="156"/>
      <c r="B3" s="486" t="s">
        <v>0</v>
      </c>
      <c r="C3" s="488"/>
      <c r="D3" s="350">
        <v>44274</v>
      </c>
      <c r="E3" s="351"/>
      <c r="F3" s="351"/>
      <c r="G3" s="352"/>
      <c r="I3" s="486" t="s">
        <v>12</v>
      </c>
      <c r="J3" s="501"/>
      <c r="K3" s="501"/>
      <c r="L3" s="158" t="s">
        <v>96</v>
      </c>
      <c r="M3" s="159" t="s">
        <v>17</v>
      </c>
      <c r="N3" s="502" t="s">
        <v>97</v>
      </c>
      <c r="O3" s="503"/>
      <c r="P3" s="160"/>
      <c r="Q3" s="161"/>
      <c r="R3" s="162"/>
      <c r="S3" s="163"/>
      <c r="T3" s="164"/>
      <c r="U3" s="164"/>
    </row>
    <row r="4" spans="1:21" s="157" customFormat="1" ht="9.75" customHeight="1" x14ac:dyDescent="0.3">
      <c r="A4" s="156"/>
      <c r="B4" s="165"/>
      <c r="C4" s="166"/>
      <c r="D4" s="166"/>
      <c r="E4" s="166"/>
      <c r="F4" s="166"/>
      <c r="G4" s="167"/>
      <c r="H4" s="168"/>
      <c r="I4" s="165"/>
      <c r="J4" s="169"/>
      <c r="K4" s="169"/>
      <c r="L4" s="170"/>
      <c r="M4" s="166"/>
      <c r="N4" s="171"/>
      <c r="O4" s="167"/>
      <c r="P4" s="160"/>
      <c r="Q4" s="161"/>
      <c r="R4" s="162"/>
      <c r="S4" s="163"/>
      <c r="T4" s="164"/>
      <c r="U4" s="164"/>
    </row>
    <row r="5" spans="1:21" s="157" customFormat="1" ht="14.25" customHeight="1" x14ac:dyDescent="0.35">
      <c r="A5" s="156"/>
      <c r="B5" s="486" t="s">
        <v>18</v>
      </c>
      <c r="C5" s="488"/>
      <c r="D5" s="504" t="s">
        <v>120</v>
      </c>
      <c r="E5" s="505"/>
      <c r="F5" s="505"/>
      <c r="G5" s="506"/>
      <c r="H5" s="172"/>
      <c r="I5" s="507" t="s">
        <v>50</v>
      </c>
      <c r="J5" s="507"/>
      <c r="K5" s="507"/>
      <c r="L5" s="508" t="s">
        <v>121</v>
      </c>
      <c r="M5" s="509"/>
      <c r="N5" s="509"/>
      <c r="O5" s="510"/>
      <c r="P5" s="160"/>
      <c r="Q5" s="161"/>
      <c r="R5" s="162"/>
      <c r="S5" s="163"/>
      <c r="T5" s="164"/>
      <c r="U5" s="164"/>
    </row>
    <row r="6" spans="1:21" ht="8.25" customHeight="1" x14ac:dyDescent="0.35">
      <c r="A6" s="55"/>
      <c r="B6" s="173"/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55"/>
    </row>
    <row r="7" spans="1:21" ht="13.5" customHeight="1" x14ac:dyDescent="0.35">
      <c r="A7" s="55"/>
      <c r="B7" s="481" t="s">
        <v>11</v>
      </c>
      <c r="C7" s="482"/>
      <c r="D7" s="483" t="s">
        <v>60</v>
      </c>
      <c r="E7" s="484"/>
      <c r="F7" s="484"/>
      <c r="G7" s="485"/>
      <c r="H7" s="175"/>
      <c r="I7" s="486" t="s">
        <v>34</v>
      </c>
      <c r="J7" s="487"/>
      <c r="K7" s="488"/>
      <c r="L7" s="489">
        <f ca="1">'Розрах.заг.варт.'!F13</f>
        <v>44744</v>
      </c>
      <c r="M7" s="490"/>
      <c r="N7" s="490"/>
      <c r="O7" s="491"/>
    </row>
    <row r="8" spans="1:21" ht="6.75" customHeight="1" x14ac:dyDescent="0.35">
      <c r="A8" s="55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55"/>
    </row>
    <row r="9" spans="1:21" ht="12" hidden="1" customHeight="1" x14ac:dyDescent="0.35">
      <c r="A9" s="55"/>
      <c r="B9" s="492"/>
      <c r="C9" s="493"/>
      <c r="D9" s="494"/>
      <c r="E9" s="495"/>
      <c r="F9" s="495"/>
      <c r="G9" s="496"/>
      <c r="H9" s="55"/>
      <c r="I9" s="492"/>
      <c r="J9" s="497"/>
      <c r="K9" s="493"/>
      <c r="L9" s="498"/>
      <c r="M9" s="499"/>
      <c r="N9" s="499"/>
      <c r="O9" s="500"/>
      <c r="P9" s="55"/>
    </row>
    <row r="10" spans="1:21" ht="2.25" customHeight="1" x14ac:dyDescent="0.35">
      <c r="A10" s="5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55"/>
    </row>
    <row r="11" spans="1:21" ht="12.75" customHeight="1" x14ac:dyDescent="0.35">
      <c r="A11" s="55"/>
      <c r="B11" s="407" t="s">
        <v>2</v>
      </c>
      <c r="C11" s="408"/>
      <c r="D11" s="458">
        <f>'Розрах.заг.варт.'!F11</f>
        <v>100000</v>
      </c>
      <c r="E11" s="459"/>
      <c r="F11" s="459"/>
      <c r="G11" s="460"/>
      <c r="H11" s="177"/>
      <c r="I11" s="461" t="s">
        <v>37</v>
      </c>
      <c r="J11" s="462"/>
      <c r="K11" s="463"/>
      <c r="L11" s="464">
        <f>'Розрах.заг.варт.'!F14</f>
        <v>0</v>
      </c>
      <c r="M11" s="465"/>
      <c r="N11" s="465"/>
      <c r="O11" s="466"/>
      <c r="P11" s="55"/>
    </row>
    <row r="12" spans="1:21" ht="14.25" customHeight="1" x14ac:dyDescent="0.35">
      <c r="A12" s="55"/>
      <c r="B12" s="407" t="s">
        <v>43</v>
      </c>
      <c r="C12" s="408"/>
      <c r="D12" s="415" t="s">
        <v>14</v>
      </c>
      <c r="E12" s="416"/>
      <c r="F12" s="416"/>
      <c r="G12" s="416"/>
      <c r="H12" s="173"/>
      <c r="I12" s="409" t="s">
        <v>3</v>
      </c>
      <c r="J12" s="410"/>
      <c r="K12" s="411"/>
      <c r="L12" s="412" t="s">
        <v>140</v>
      </c>
      <c r="M12" s="413"/>
      <c r="N12" s="413"/>
      <c r="O12" s="414"/>
      <c r="P12" s="55"/>
    </row>
    <row r="13" spans="1:21" ht="10.5" customHeight="1" x14ac:dyDescent="0.35">
      <c r="A13" s="55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55"/>
    </row>
    <row r="14" spans="1:21" ht="12.75" customHeight="1" x14ac:dyDescent="0.35">
      <c r="A14" s="429" t="s">
        <v>44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1"/>
    </row>
    <row r="15" spans="1:21" ht="15" customHeight="1" x14ac:dyDescent="0.35">
      <c r="A15" s="432" t="s">
        <v>5</v>
      </c>
      <c r="B15" s="433"/>
      <c r="C15" s="436" t="s">
        <v>20</v>
      </c>
      <c r="D15" s="437"/>
      <c r="E15" s="438"/>
      <c r="F15" s="421" t="s">
        <v>128</v>
      </c>
      <c r="G15" s="323"/>
      <c r="H15" s="467" t="s">
        <v>4</v>
      </c>
      <c r="I15" s="469" t="s">
        <v>19</v>
      </c>
      <c r="J15" s="470"/>
      <c r="K15" s="421" t="s">
        <v>129</v>
      </c>
      <c r="L15" s="473"/>
      <c r="M15" s="474" t="s">
        <v>93</v>
      </c>
      <c r="N15" s="475"/>
      <c r="O15" s="476"/>
      <c r="P15" s="55"/>
    </row>
    <row r="16" spans="1:21" ht="39" customHeight="1" x14ac:dyDescent="0.35">
      <c r="A16" s="434"/>
      <c r="B16" s="435"/>
      <c r="C16" s="178" t="s">
        <v>92</v>
      </c>
      <c r="D16" s="480" t="s">
        <v>48</v>
      </c>
      <c r="E16" s="335"/>
      <c r="F16" s="179" t="s">
        <v>160</v>
      </c>
      <c r="G16" s="179" t="s">
        <v>130</v>
      </c>
      <c r="H16" s="468"/>
      <c r="I16" s="471"/>
      <c r="J16" s="472"/>
      <c r="K16" s="180" t="s">
        <v>61</v>
      </c>
      <c r="L16" s="180" t="s">
        <v>47</v>
      </c>
      <c r="M16" s="477"/>
      <c r="N16" s="478"/>
      <c r="O16" s="479"/>
      <c r="P16" s="55"/>
      <c r="Q16">
        <f>IF([1]Сайт!E3='[1]Умови '!B1,'[1]Умови '!B5,IF([1]Сайт!E3='[1]Умови '!C1,'[1]Умови '!C5,IF([1]Сайт!E3='[1]Умови '!D1,'[1]Умови '!D5,'[1]Умови '!E5)))</f>
        <v>0.01</v>
      </c>
    </row>
    <row r="17" spans="1:22" s="185" customFormat="1" ht="17.25" customHeight="1" x14ac:dyDescent="0.35">
      <c r="A17" s="419">
        <v>1</v>
      </c>
      <c r="B17" s="329"/>
      <c r="C17" s="181">
        <v>2</v>
      </c>
      <c r="D17" s="420">
        <v>3</v>
      </c>
      <c r="E17" s="323"/>
      <c r="F17" s="179">
        <v>4</v>
      </c>
      <c r="G17" s="182">
        <v>5</v>
      </c>
      <c r="H17" s="183">
        <v>6</v>
      </c>
      <c r="I17" s="181">
        <v>7</v>
      </c>
      <c r="J17" s="181">
        <v>8</v>
      </c>
      <c r="K17" s="179">
        <v>9</v>
      </c>
      <c r="L17" s="179">
        <v>10</v>
      </c>
      <c r="M17" s="421">
        <v>11</v>
      </c>
      <c r="N17" s="311"/>
      <c r="O17" s="312"/>
      <c r="P17" s="184"/>
    </row>
    <row r="18" spans="1:22" ht="17.25" customHeight="1" x14ac:dyDescent="0.35">
      <c r="A18" s="422" t="s">
        <v>131</v>
      </c>
      <c r="B18" s="423"/>
      <c r="C18" s="186"/>
      <c r="D18" s="424"/>
      <c r="E18" s="425"/>
      <c r="F18" s="223">
        <f>'Розрах.заг.варт.'!G25</f>
        <v>0.17</v>
      </c>
      <c r="G18" s="259">
        <f>'Розрах.заг.варт.'!F25</f>
        <v>0.1575</v>
      </c>
      <c r="H18" s="224">
        <f>'Розрах.заг.варт.'!X10</f>
        <v>5000</v>
      </c>
      <c r="I18" s="187" t="s">
        <v>132</v>
      </c>
      <c r="J18" s="188">
        <v>365</v>
      </c>
      <c r="K18" s="223">
        <f>'Розрах.заг.варт.'!V14</f>
        <v>3.0000000000000001E-3</v>
      </c>
      <c r="L18" s="225">
        <f>'Розрах.заг.варт.'!V15</f>
        <v>2E-3</v>
      </c>
      <c r="M18" s="426">
        <f>'Розрах.заг.варт.'!F16</f>
        <v>36</v>
      </c>
      <c r="N18" s="427"/>
      <c r="O18" s="428"/>
      <c r="P18" s="189"/>
      <c r="R18" s="190"/>
    </row>
    <row r="19" spans="1:22" ht="9" customHeight="1" x14ac:dyDescent="0.3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22" ht="5.25" customHeight="1" x14ac:dyDescent="0.3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22" ht="15" customHeight="1" x14ac:dyDescent="0.35">
      <c r="A21" s="440" t="s">
        <v>38</v>
      </c>
      <c r="B21" s="417" t="s">
        <v>21</v>
      </c>
      <c r="C21" s="417" t="s">
        <v>22</v>
      </c>
      <c r="D21" s="441" t="s">
        <v>62</v>
      </c>
      <c r="E21" s="417" t="s">
        <v>31</v>
      </c>
      <c r="F21" s="450" t="s">
        <v>30</v>
      </c>
      <c r="G21" s="311"/>
      <c r="H21" s="311"/>
      <c r="I21" s="311"/>
      <c r="J21" s="311"/>
      <c r="K21" s="311"/>
      <c r="L21" s="311"/>
      <c r="M21" s="311"/>
      <c r="N21" s="312"/>
      <c r="O21" s="447" t="s">
        <v>133</v>
      </c>
      <c r="P21" s="404" t="s">
        <v>150</v>
      </c>
    </row>
    <row r="22" spans="1:22" x14ac:dyDescent="0.35">
      <c r="A22" s="440"/>
      <c r="B22" s="418"/>
      <c r="C22" s="418"/>
      <c r="D22" s="442"/>
      <c r="E22" s="418"/>
      <c r="F22" s="417" t="s">
        <v>32</v>
      </c>
      <c r="G22" s="417" t="s">
        <v>33</v>
      </c>
      <c r="H22" s="450" t="s">
        <v>29</v>
      </c>
      <c r="I22" s="311"/>
      <c r="J22" s="311"/>
      <c r="K22" s="311"/>
      <c r="L22" s="311"/>
      <c r="M22" s="311"/>
      <c r="N22" s="312"/>
      <c r="O22" s="448"/>
      <c r="P22" s="405"/>
    </row>
    <row r="23" spans="1:22" x14ac:dyDescent="0.35">
      <c r="A23" s="440"/>
      <c r="B23" s="418"/>
      <c r="C23" s="418"/>
      <c r="D23" s="442"/>
      <c r="E23" s="418"/>
      <c r="F23" s="418"/>
      <c r="G23" s="418"/>
      <c r="H23" s="451" t="s">
        <v>27</v>
      </c>
      <c r="I23" s="421" t="s">
        <v>28</v>
      </c>
      <c r="J23" s="331"/>
      <c r="K23" s="331"/>
      <c r="L23" s="331"/>
      <c r="M23" s="331"/>
      <c r="N23" s="453"/>
      <c r="O23" s="448"/>
      <c r="P23" s="405"/>
    </row>
    <row r="24" spans="1:22" x14ac:dyDescent="0.35">
      <c r="A24" s="440"/>
      <c r="B24" s="418"/>
      <c r="C24" s="418"/>
      <c r="D24" s="442"/>
      <c r="E24" s="418"/>
      <c r="F24" s="418"/>
      <c r="G24" s="418"/>
      <c r="H24" s="452"/>
      <c r="I24" s="454" t="s">
        <v>126</v>
      </c>
      <c r="J24" s="421" t="s">
        <v>24</v>
      </c>
      <c r="K24" s="456"/>
      <c r="L24" s="457"/>
      <c r="M24" s="417" t="s">
        <v>134</v>
      </c>
      <c r="N24" s="417" t="s">
        <v>25</v>
      </c>
      <c r="O24" s="448"/>
      <c r="P24" s="405"/>
    </row>
    <row r="25" spans="1:22" s="194" customFormat="1" ht="51.75" customHeight="1" x14ac:dyDescent="0.3">
      <c r="A25" s="440"/>
      <c r="B25" s="418"/>
      <c r="C25" s="418"/>
      <c r="D25" s="442"/>
      <c r="E25" s="418"/>
      <c r="F25" s="418"/>
      <c r="G25" s="418"/>
      <c r="H25" s="191" t="s">
        <v>39</v>
      </c>
      <c r="I25" s="455"/>
      <c r="J25" s="192" t="s">
        <v>125</v>
      </c>
      <c r="K25" s="193" t="s">
        <v>49</v>
      </c>
      <c r="L25" s="193" t="s">
        <v>42</v>
      </c>
      <c r="M25" s="418"/>
      <c r="N25" s="418"/>
      <c r="O25" s="449"/>
      <c r="P25" s="406"/>
      <c r="Q25" s="261" t="s">
        <v>144</v>
      </c>
      <c r="V25" s="195"/>
    </row>
    <row r="26" spans="1:22" s="197" customFormat="1" x14ac:dyDescent="0.35">
      <c r="A26" s="181">
        <v>1</v>
      </c>
      <c r="B26" s="181">
        <f t="shared" ref="B26:L26" si="0">A26+1</f>
        <v>2</v>
      </c>
      <c r="C26" s="181">
        <f t="shared" si="0"/>
        <v>3</v>
      </c>
      <c r="D26" s="181">
        <f t="shared" si="0"/>
        <v>4</v>
      </c>
      <c r="E26" s="181">
        <f t="shared" si="0"/>
        <v>5</v>
      </c>
      <c r="F26" s="181">
        <f t="shared" si="0"/>
        <v>6</v>
      </c>
      <c r="G26" s="181">
        <f t="shared" si="0"/>
        <v>7</v>
      </c>
      <c r="H26" s="181">
        <f t="shared" si="0"/>
        <v>8</v>
      </c>
      <c r="I26" s="196">
        <f t="shared" si="0"/>
        <v>9</v>
      </c>
      <c r="J26" s="181">
        <f t="shared" si="0"/>
        <v>10</v>
      </c>
      <c r="K26" s="181">
        <f t="shared" si="0"/>
        <v>11</v>
      </c>
      <c r="L26" s="181">
        <f t="shared" si="0"/>
        <v>12</v>
      </c>
      <c r="M26" s="181">
        <f>L26+1</f>
        <v>13</v>
      </c>
      <c r="N26" s="181">
        <f>M26+1</f>
        <v>14</v>
      </c>
      <c r="O26" s="181">
        <f>N26+1</f>
        <v>15</v>
      </c>
      <c r="P26" s="263" t="s">
        <v>149</v>
      </c>
      <c r="Q26" s="255">
        <f ca="1">SUM(F27:N27)</f>
        <v>139110.4412379218</v>
      </c>
    </row>
    <row r="27" spans="1:22" s="201" customFormat="1" ht="25.5" customHeight="1" x14ac:dyDescent="0.3">
      <c r="A27" s="439" t="s">
        <v>35</v>
      </c>
      <c r="B27" s="439"/>
      <c r="C27" s="198" t="s">
        <v>36</v>
      </c>
      <c r="D27" s="199">
        <f ca="1">SUM(D29:D271)</f>
        <v>127932.97062705537</v>
      </c>
      <c r="E27" s="198" t="s">
        <v>36</v>
      </c>
      <c r="F27" s="199">
        <f ca="1">SUM(F29:F271)</f>
        <v>100247.3840911273</v>
      </c>
      <c r="G27" s="200">
        <f ca="1">SUM(G29:G268)</f>
        <v>27685.586535927978</v>
      </c>
      <c r="H27" s="199">
        <f>SUM(H28:H148)</f>
        <v>5000</v>
      </c>
      <c r="I27" s="199">
        <f>SUM(I28:I148)</f>
        <v>0</v>
      </c>
      <c r="J27" s="199">
        <f t="shared" ref="J27:N27" si="1">SUM(J28:J148)</f>
        <v>0</v>
      </c>
      <c r="K27" s="199">
        <f ca="1">SUM(K28:K268)</f>
        <v>1800</v>
      </c>
      <c r="L27" s="199">
        <f ca="1">SUM(L28:L268)</f>
        <v>477.47061086653298</v>
      </c>
      <c r="M27" s="199">
        <f t="shared" si="1"/>
        <v>900</v>
      </c>
      <c r="N27" s="199">
        <f t="shared" si="1"/>
        <v>3000</v>
      </c>
      <c r="O27" s="262">
        <f ca="1">O28</f>
        <v>0.28129592537879944</v>
      </c>
      <c r="P27" s="264">
        <f ca="1">SUM(P29:P271)</f>
        <v>129381.07548133295</v>
      </c>
      <c r="Q27" s="247" t="s">
        <v>143</v>
      </c>
      <c r="R27" s="251" t="s">
        <v>58</v>
      </c>
      <c r="S27" s="202" t="s">
        <v>51</v>
      </c>
      <c r="T27" s="202"/>
    </row>
    <row r="28" spans="1:22" ht="20.25" customHeight="1" x14ac:dyDescent="0.35">
      <c r="A28" s="203">
        <v>0</v>
      </c>
      <c r="B28" s="204">
        <f ca="1">L7</f>
        <v>44744</v>
      </c>
      <c r="C28" s="203" t="s">
        <v>36</v>
      </c>
      <c r="D28" s="205">
        <f>-D11</f>
        <v>-100000</v>
      </c>
      <c r="E28" s="206">
        <f>D11</f>
        <v>100000</v>
      </c>
      <c r="F28" s="207" t="s">
        <v>36</v>
      </c>
      <c r="G28" s="203" t="s">
        <v>36</v>
      </c>
      <c r="H28" s="227">
        <f>'Розрах.заг.варт.'!X10</f>
        <v>5000</v>
      </c>
      <c r="I28" s="208">
        <f>'Розрах.заг.варт.'!X18</f>
        <v>0</v>
      </c>
      <c r="J28" s="208">
        <f>'Розрах.заг.варт.'!X19</f>
        <v>0</v>
      </c>
      <c r="K28" s="207">
        <f ca="1">IF(B28="","",IF(A28=0,'Розрах.заг.варт.'!$F$8*(IF($M$18-A28&gt;=12,$K$18,$K$18*($O$18-A28)/12)),IF(MOD(A28,12)=0,'Розрах.заг.варт.'!$F$8*(IF($M$18-A28&gt;=12,$K$18,$K$18*($M$18-A28)/12)),"")))</f>
        <v>600</v>
      </c>
      <c r="L28" s="207">
        <f ca="1">IF(A28="","",
IF(MOD(A28,12)=0,(E28+SUM(G29:G40))*(IF(($M$18-A28)&gt;=12,1,($M$18-A28)/12)*$L$18),""))</f>
        <v>229.36575658896101</v>
      </c>
      <c r="M28" s="209">
        <f>'Розрах.заг.варт.'!X17</f>
        <v>900</v>
      </c>
      <c r="N28" s="209">
        <f>'Розрах.заг.варт.'!X16</f>
        <v>3000</v>
      </c>
      <c r="O28" s="265">
        <f ca="1">R28</f>
        <v>0.28129592537879944</v>
      </c>
      <c r="P28" s="264">
        <f ca="1">P27</f>
        <v>129381.07548133295</v>
      </c>
      <c r="Q28" s="255">
        <f ca="1">SUM(H27:N27)</f>
        <v>11177.470610866534</v>
      </c>
      <c r="R28" s="252">
        <f ca="1">MAX(R29:R268)</f>
        <v>0.28129592537879944</v>
      </c>
      <c r="S28" s="246">
        <f ca="1">SUM(H28:N28)-D11</f>
        <v>-90270.634243411041</v>
      </c>
      <c r="T28" s="210"/>
      <c r="U28" s="228"/>
    </row>
    <row r="29" spans="1:22" ht="28.5" customHeight="1" x14ac:dyDescent="0.35">
      <c r="A29" s="211">
        <f>IF(A28&lt;$M$18,A28+1,"")</f>
        <v>1</v>
      </c>
      <c r="B29" s="212">
        <f ca="1">IF(A28&lt;$M$18,EDATE(B28,1),"")</f>
        <v>44775</v>
      </c>
      <c r="C29" s="213">
        <f ca="1">IF(A28&lt;$M$18,DAY(EOMONTH(B29,0)),"")</f>
        <v>31</v>
      </c>
      <c r="D29" s="221">
        <f ca="1">IF(B29="",0,IF(A28&lt;$M$18,PMT($F$18/($J$18/30),$M$18,$D$28),""))</f>
        <v>3553.6936285293136</v>
      </c>
      <c r="E29" s="221">
        <f ca="1">IF(B29="",0,IF(A28&lt;$M$18,E28-F29,""))</f>
        <v>97843.566645443294</v>
      </c>
      <c r="F29" s="221">
        <f ca="1">IF(B29="",0,IF(A28&lt;$M$18,D29-G29,""))</f>
        <v>2156.4333545567106</v>
      </c>
      <c r="G29" s="226">
        <f>IF(A28="",0,
IF(A28&lt;=24,IF(A28&lt;$M$18,($F$18/($J$18/30))*E28,0),
IF(A28&lt;$M$18,($G$18/($J$18/30))*E28,0)))</f>
        <v>1397.260273972603</v>
      </c>
      <c r="H29" s="443"/>
      <c r="I29" s="444"/>
      <c r="J29" s="88"/>
      <c r="K29" s="207" t="str">
        <f ca="1">IF(B29="","",IF(A29=0,'Розрах.заг.варт.'!$F$8*(IF($M$18-A29&gt;=12,$K$18,$K$18*($O$18-A29)/12)),IF(MOD(A29,12)=0,'Розрах.заг.варт.'!$F$8*(IF($M$18-A29&gt;=12,$K$18,$K$18*($M$18-A29)/12)),"")))</f>
        <v/>
      </c>
      <c r="L29" s="207" t="str">
        <f t="shared" ref="L29:L92" si="2">IF(A29="","",
IF(MOD(A29,12)=0,(E29+SUM(G30:G41))*(IF(($M$18-A29)&gt;=12,1,($M$18-A29)/12)*$L$18),""))</f>
        <v/>
      </c>
      <c r="M29" s="88"/>
      <c r="N29" s="88"/>
      <c r="O29" s="266"/>
      <c r="P29" s="269">
        <f ca="1">D29+SUM(H29:N29)</f>
        <v>3553.6936285293136</v>
      </c>
      <c r="Q29" s="267" t="s">
        <v>33</v>
      </c>
      <c r="R29" s="214"/>
      <c r="S29" s="231">
        <f ca="1">P29</f>
        <v>3553.6936285293136</v>
      </c>
      <c r="T29" s="222"/>
    </row>
    <row r="30" spans="1:22" x14ac:dyDescent="0.35">
      <c r="A30" s="211">
        <f t="shared" ref="A30:A93" si="3">IF(A29&lt;$M$18,A29+1,"")</f>
        <v>2</v>
      </c>
      <c r="B30" s="212">
        <f t="shared" ref="B30:B93" ca="1" si="4">IF(A29&lt;$M$18,EDATE(B29,1),"")</f>
        <v>44806</v>
      </c>
      <c r="C30" s="213">
        <f t="shared" ref="C30:C93" ca="1" si="5">IF(A29&lt;$M$18,DAY(EOMONTH(B30,0)),"")</f>
        <v>30</v>
      </c>
      <c r="D30" s="221">
        <f t="shared" ref="D30:D93" ca="1" si="6">IF(B30="",0,IF(A29&lt;$M$18,PMT($F$18/($J$18/30),$M$18,$D$28),""))</f>
        <v>3553.6936285293136</v>
      </c>
      <c r="E30" s="221">
        <f t="shared" ref="E30:E93" ca="1" si="7">IF(B30="",0,IF(A29&lt;$M$18,E29-F30,""))</f>
        <v>95657.002304288675</v>
      </c>
      <c r="F30" s="221">
        <f t="shared" ref="F30:F93" ca="1" si="8">IF(B30="",0,IF(A29&lt;$M$18,D30-G30,""))</f>
        <v>2186.5643411546262</v>
      </c>
      <c r="G30" s="226">
        <f t="shared" ref="G30:G93" ca="1" si="9">IF(A29="",0,
IF(A29&lt;=24,IF(A29&lt;$M$18,($F$18/($J$18/30))*E29,0),
IF(A29&lt;$M$18,($G$18/($J$18/30))*E29,0)))</f>
        <v>1367.1292873746872</v>
      </c>
      <c r="H30" s="443"/>
      <c r="I30" s="444"/>
      <c r="J30" s="88"/>
      <c r="K30" s="207" t="str">
        <f ca="1">IF(B30="","",IF(A30=0,'Розрах.заг.варт.'!$F$8*(IF($M$18-A30&gt;=12,$K$18,$K$18*($O$18-A30)/12)),IF(MOD(A30,12)=0,'Розрах.заг.варт.'!$F$8*(IF($M$18-A30&gt;=12,$K$18,$K$18*($M$18-A30)/12)),"")))</f>
        <v/>
      </c>
      <c r="L30" s="207" t="str">
        <f t="shared" si="2"/>
        <v/>
      </c>
      <c r="M30" s="88"/>
      <c r="N30" s="88"/>
      <c r="O30" s="266"/>
      <c r="P30" s="270">
        <f t="shared" ref="P30:P93" ca="1" si="10">D30+SUM(H30:N30)</f>
        <v>3553.6936285293136</v>
      </c>
      <c r="Q30" s="268">
        <f ca="1">G27</f>
        <v>27685.586535927978</v>
      </c>
      <c r="R30" s="215"/>
      <c r="S30" s="231">
        <f t="shared" ref="S30:S93" ca="1" si="11">P30</f>
        <v>3553.6936285293136</v>
      </c>
      <c r="T30" s="222"/>
    </row>
    <row r="31" spans="1:22" x14ac:dyDescent="0.35">
      <c r="A31" s="211">
        <f t="shared" si="3"/>
        <v>3</v>
      </c>
      <c r="B31" s="212">
        <f t="shared" ca="1" si="4"/>
        <v>44836</v>
      </c>
      <c r="C31" s="213">
        <f t="shared" ca="1" si="5"/>
        <v>31</v>
      </c>
      <c r="D31" s="221">
        <f t="shared" ca="1" si="6"/>
        <v>3553.6936285293136</v>
      </c>
      <c r="E31" s="221">
        <f t="shared" ca="1" si="7"/>
        <v>93439.885968230243</v>
      </c>
      <c r="F31" s="221">
        <f t="shared" ca="1" si="8"/>
        <v>2217.1163360584305</v>
      </c>
      <c r="G31" s="226">
        <f t="shared" ca="1" si="9"/>
        <v>1336.5772924708831</v>
      </c>
      <c r="H31" s="445"/>
      <c r="I31" s="446"/>
      <c r="J31" s="88"/>
      <c r="K31" s="207" t="str">
        <f ca="1">IF(B31="","",IF(A31=0,'Розрах.заг.варт.'!$F$8*(IF($M$18-A31&gt;=12,$K$18,$K$18*($O$18-A31)/12)),IF(MOD(A31,12)=0,'Розрах.заг.варт.'!$F$8*(IF($M$18-A31&gt;=12,$K$18,$K$18*($M$18-A31)/12)),"")))</f>
        <v/>
      </c>
      <c r="L31" s="207" t="str">
        <f t="shared" si="2"/>
        <v/>
      </c>
      <c r="M31" s="88"/>
      <c r="N31" s="88"/>
      <c r="O31" s="266"/>
      <c r="P31" s="270">
        <f t="shared" ca="1" si="10"/>
        <v>3553.6936285293136</v>
      </c>
      <c r="Q31" s="222"/>
      <c r="R31" s="215"/>
      <c r="S31" s="231">
        <f t="shared" ca="1" si="11"/>
        <v>3553.6936285293136</v>
      </c>
      <c r="T31" s="222"/>
      <c r="U31" s="228"/>
    </row>
    <row r="32" spans="1:22" x14ac:dyDescent="0.35">
      <c r="A32" s="211">
        <f t="shared" si="3"/>
        <v>4</v>
      </c>
      <c r="B32" s="212">
        <f t="shared" ca="1" si="4"/>
        <v>44867</v>
      </c>
      <c r="C32" s="213">
        <f t="shared" ca="1" si="5"/>
        <v>30</v>
      </c>
      <c r="D32" s="221">
        <f t="shared" ca="1" si="6"/>
        <v>3553.6936285293136</v>
      </c>
      <c r="E32" s="221">
        <f t="shared" ca="1" si="7"/>
        <v>91191.790746380313</v>
      </c>
      <c r="F32" s="221">
        <f t="shared" ca="1" si="8"/>
        <v>2248.0952218499319</v>
      </c>
      <c r="G32" s="226">
        <f t="shared" ca="1" si="9"/>
        <v>1305.5984066793817</v>
      </c>
      <c r="H32" s="88"/>
      <c r="I32" s="88"/>
      <c r="J32" s="88"/>
      <c r="K32" s="207" t="str">
        <f ca="1">IF(B32="","",IF(A32=0,'Розрах.заг.варт.'!$F$8*(IF($M$18-A32&gt;=12,$K$18,$K$18*($O$18-A32)/12)),IF(MOD(A32,12)=0,'Розрах.заг.варт.'!$F$8*(IF($M$18-A32&gt;=12,$K$18,$K$18*($M$18-A32)/12)),"")))</f>
        <v/>
      </c>
      <c r="L32" s="207" t="str">
        <f t="shared" si="2"/>
        <v/>
      </c>
      <c r="M32" s="88"/>
      <c r="N32" s="88"/>
      <c r="O32" s="266"/>
      <c r="P32" s="270">
        <f t="shared" ca="1" si="10"/>
        <v>3553.6936285293136</v>
      </c>
      <c r="Q32" s="222"/>
      <c r="R32" s="215">
        <f ca="1">IF(A32&lt;=$M$18,XIRR(S$28:S32,B$28:B32),"")</f>
        <v>-0.99950804053805764</v>
      </c>
      <c r="S32" s="231">
        <f t="shared" ca="1" si="11"/>
        <v>3553.6936285293136</v>
      </c>
      <c r="T32" s="222"/>
      <c r="U32" s="228"/>
    </row>
    <row r="33" spans="1:21" x14ac:dyDescent="0.35">
      <c r="A33" s="211">
        <f t="shared" si="3"/>
        <v>5</v>
      </c>
      <c r="B33" s="212">
        <f t="shared" ca="1" si="4"/>
        <v>44897</v>
      </c>
      <c r="C33" s="213">
        <f t="shared" ca="1" si="5"/>
        <v>31</v>
      </c>
      <c r="D33" s="221">
        <f t="shared" ca="1" si="6"/>
        <v>3553.6936285293136</v>
      </c>
      <c r="E33" s="221">
        <f t="shared" ca="1" si="7"/>
        <v>88912.283783074396</v>
      </c>
      <c r="F33" s="221">
        <f t="shared" ca="1" si="8"/>
        <v>2279.5069633059175</v>
      </c>
      <c r="G33" s="226">
        <f t="shared" ca="1" si="9"/>
        <v>1274.1866652233964</v>
      </c>
      <c r="H33" s="88"/>
      <c r="I33" s="88"/>
      <c r="J33" s="88"/>
      <c r="K33" s="207" t="str">
        <f ca="1">IF(B33="","",IF(A33=0,'Розрах.заг.варт.'!$F$8*(IF($M$18-A33&gt;=12,$K$18,$K$18*($O$18-A33)/12)),IF(MOD(A33,12)=0,'Розрах.заг.варт.'!$F$8*(IF($M$18-A33&gt;=12,$K$18,$K$18*($M$18-A33)/12)),"")))</f>
        <v/>
      </c>
      <c r="L33" s="207" t="str">
        <f t="shared" si="2"/>
        <v/>
      </c>
      <c r="M33" s="88"/>
      <c r="N33" s="88"/>
      <c r="O33" s="266"/>
      <c r="P33" s="270">
        <f t="shared" ca="1" si="10"/>
        <v>3553.6936285293136</v>
      </c>
      <c r="Q33" s="222"/>
      <c r="R33" s="215">
        <f ca="1">IF(A33&lt;=$M$18,XIRR(S$28:S33,B$28:B33),"")</f>
        <v>-0.99632151043042527</v>
      </c>
      <c r="S33" s="231">
        <f t="shared" ca="1" si="11"/>
        <v>3553.6936285293136</v>
      </c>
      <c r="T33" s="222"/>
      <c r="U33" s="228"/>
    </row>
    <row r="34" spans="1:21" x14ac:dyDescent="0.35">
      <c r="A34" s="211">
        <f t="shared" si="3"/>
        <v>6</v>
      </c>
      <c r="B34" s="212">
        <f t="shared" ca="1" si="4"/>
        <v>44928</v>
      </c>
      <c r="C34" s="213">
        <f t="shared" ca="1" si="5"/>
        <v>31</v>
      </c>
      <c r="D34" s="221">
        <f t="shared" ca="1" si="6"/>
        <v>3553.6936285293136</v>
      </c>
      <c r="E34" s="221">
        <f t="shared" ca="1" si="7"/>
        <v>86600.926174527762</v>
      </c>
      <c r="F34" s="221">
        <f t="shared" ca="1" si="8"/>
        <v>2311.3576085466302</v>
      </c>
      <c r="G34" s="226">
        <f t="shared" ca="1" si="9"/>
        <v>1242.3360199826834</v>
      </c>
      <c r="H34" s="88"/>
      <c r="I34" s="88"/>
      <c r="J34" s="88"/>
      <c r="K34" s="207" t="str">
        <f ca="1">IF(B34="","",IF(A34=0,'Розрах.заг.варт.'!$F$8*(IF($M$18-A34&gt;=12,$K$18,$K$18*($O$18-A34)/12)),IF(MOD(A34,12)=0,'Розрах.заг.варт.'!$F$8*(IF($M$18-A34&gt;=12,$K$18,$K$18*($M$18-A34)/12)),"")))</f>
        <v/>
      </c>
      <c r="L34" s="207" t="str">
        <f t="shared" si="2"/>
        <v/>
      </c>
      <c r="M34" s="88"/>
      <c r="N34" s="88"/>
      <c r="O34" s="266"/>
      <c r="P34" s="270">
        <f t="shared" ca="1" si="10"/>
        <v>3553.6936285293136</v>
      </c>
      <c r="Q34" s="222"/>
      <c r="R34" s="215">
        <f ca="1">IF(A34&lt;=$M$18,XIRR(S$28:S34,B$28:B34),"")</f>
        <v>-0.98624258618801819</v>
      </c>
      <c r="S34" s="231">
        <f t="shared" ca="1" si="11"/>
        <v>3553.6936285293136</v>
      </c>
      <c r="T34" s="222"/>
      <c r="U34" s="228"/>
    </row>
    <row r="35" spans="1:21" x14ac:dyDescent="0.35">
      <c r="A35" s="211">
        <f t="shared" si="3"/>
        <v>7</v>
      </c>
      <c r="B35" s="212">
        <f t="shared" ca="1" si="4"/>
        <v>44959</v>
      </c>
      <c r="C35" s="213">
        <f t="shared" ca="1" si="5"/>
        <v>28</v>
      </c>
      <c r="D35" s="221">
        <f t="shared" ca="1" si="6"/>
        <v>3553.6936285293136</v>
      </c>
      <c r="E35" s="221">
        <f t="shared" ca="1" si="7"/>
        <v>84257.272884327467</v>
      </c>
      <c r="F35" s="221">
        <f t="shared" ca="1" si="8"/>
        <v>2343.6532902002955</v>
      </c>
      <c r="G35" s="226">
        <f t="shared" ca="1" si="9"/>
        <v>1210.0403383290181</v>
      </c>
      <c r="H35" s="88"/>
      <c r="I35" s="88"/>
      <c r="J35" s="88"/>
      <c r="K35" s="207" t="str">
        <f ca="1">IF(B35="","",IF(A35=0,'Розрах.заг.варт.'!$F$8*(IF($M$18-A35&gt;=12,$K$18,$K$18*($O$18-A35)/12)),IF(MOD(A35,12)=0,'Розрах.заг.варт.'!$F$8*(IF($M$18-A35&gt;=12,$K$18,$K$18*($M$18-A35)/12)),"")))</f>
        <v/>
      </c>
      <c r="L35" s="207" t="str">
        <f t="shared" si="2"/>
        <v/>
      </c>
      <c r="M35" s="88"/>
      <c r="N35" s="88"/>
      <c r="O35" s="266"/>
      <c r="P35" s="270">
        <f t="shared" ca="1" si="10"/>
        <v>3553.6936285293136</v>
      </c>
      <c r="Q35" s="222"/>
      <c r="R35" s="215">
        <f ca="1">IF(A35&lt;=$M$18,XIRR(S$28:S35,B$28:B35),"")</f>
        <v>-0.96558660790324202</v>
      </c>
      <c r="S35" s="231">
        <f t="shared" ca="1" si="11"/>
        <v>3553.6936285293136</v>
      </c>
      <c r="T35" s="222"/>
      <c r="U35" s="228"/>
    </row>
    <row r="36" spans="1:21" x14ac:dyDescent="0.35">
      <c r="A36" s="211">
        <f t="shared" si="3"/>
        <v>8</v>
      </c>
      <c r="B36" s="212">
        <f t="shared" ca="1" si="4"/>
        <v>44987</v>
      </c>
      <c r="C36" s="213">
        <f t="shared" ca="1" si="5"/>
        <v>31</v>
      </c>
      <c r="D36" s="221">
        <f t="shared" ca="1" si="6"/>
        <v>3553.6936285293136</v>
      </c>
      <c r="E36" s="221">
        <f t="shared" ca="1" si="7"/>
        <v>81880.872657743545</v>
      </c>
      <c r="F36" s="221">
        <f t="shared" ca="1" si="8"/>
        <v>2376.4002265839163</v>
      </c>
      <c r="G36" s="226">
        <f t="shared" ca="1" si="9"/>
        <v>1177.2934019453976</v>
      </c>
      <c r="H36" s="88"/>
      <c r="I36" s="88"/>
      <c r="J36" s="88"/>
      <c r="K36" s="207" t="str">
        <f ca="1">IF(B36="","",IF(A36=0,'Розрах.заг.варт.'!$F$8*(IF($M$18-A36&gt;=12,$K$18,$K$18*($O$18-A36)/12)),IF(MOD(A36,12)=0,'Розрах.заг.варт.'!$F$8*(IF($M$18-A36&gt;=12,$K$18,$K$18*($M$18-A36)/12)),"")))</f>
        <v/>
      </c>
      <c r="L36" s="207" t="str">
        <f t="shared" si="2"/>
        <v/>
      </c>
      <c r="M36" s="88"/>
      <c r="N36" s="88"/>
      <c r="O36" s="266"/>
      <c r="P36" s="270">
        <f t="shared" ca="1" si="10"/>
        <v>3553.6936285293136</v>
      </c>
      <c r="Q36" s="222"/>
      <c r="R36" s="215">
        <f ca="1">IF(A36&lt;=$M$18,XIRR(S$28:S36,B$28:B36),"")</f>
        <v>-0.93369656931608902</v>
      </c>
      <c r="S36" s="231">
        <f t="shared" ca="1" si="11"/>
        <v>3553.6936285293136</v>
      </c>
      <c r="T36" s="222"/>
      <c r="U36" s="228"/>
    </row>
    <row r="37" spans="1:21" x14ac:dyDescent="0.35">
      <c r="A37" s="211">
        <f t="shared" si="3"/>
        <v>9</v>
      </c>
      <c r="B37" s="212">
        <f t="shared" ca="1" si="4"/>
        <v>45018</v>
      </c>
      <c r="C37" s="213">
        <f t="shared" ca="1" si="5"/>
        <v>30</v>
      </c>
      <c r="D37" s="221">
        <f t="shared" ca="1" si="6"/>
        <v>3553.6936285293136</v>
      </c>
      <c r="E37" s="221">
        <f t="shared" ca="1" si="7"/>
        <v>79471.267934842981</v>
      </c>
      <c r="F37" s="221">
        <f t="shared" ca="1" si="8"/>
        <v>2409.604722900568</v>
      </c>
      <c r="G37" s="226">
        <f t="shared" ca="1" si="9"/>
        <v>1144.0889056287456</v>
      </c>
      <c r="H37" s="88"/>
      <c r="I37" s="88"/>
      <c r="J37" s="88"/>
      <c r="K37" s="207" t="str">
        <f ca="1">IF(B37="","",IF(A37=0,'Розрах.заг.варт.'!$F$8*(IF($M$18-A37&gt;=12,$K$18,$K$18*($O$18-A37)/12)),IF(MOD(A37,12)=0,'Розрах.заг.варт.'!$F$8*(IF($M$18-A37&gt;=12,$K$18,$K$18*($M$18-A37)/12)),"")))</f>
        <v/>
      </c>
      <c r="L37" s="207" t="str">
        <f t="shared" si="2"/>
        <v/>
      </c>
      <c r="M37" s="88"/>
      <c r="N37" s="88"/>
      <c r="O37" s="266"/>
      <c r="P37" s="270">
        <f t="shared" ca="1" si="10"/>
        <v>3553.6936285293136</v>
      </c>
      <c r="Q37" s="222"/>
      <c r="R37" s="215">
        <f ca="1">IF(A37&lt;=$M$18,XIRR(S$28:S37,B$28:B37),"")</f>
        <v>-0.89056202322244638</v>
      </c>
      <c r="S37" s="231">
        <f t="shared" ca="1" si="11"/>
        <v>3553.6936285293136</v>
      </c>
      <c r="T37" s="222"/>
      <c r="U37" s="228"/>
    </row>
    <row r="38" spans="1:21" x14ac:dyDescent="0.35">
      <c r="A38" s="211">
        <f t="shared" si="3"/>
        <v>10</v>
      </c>
      <c r="B38" s="212">
        <f t="shared" ca="1" si="4"/>
        <v>45048</v>
      </c>
      <c r="C38" s="213">
        <f t="shared" ca="1" si="5"/>
        <v>31</v>
      </c>
      <c r="D38" s="221">
        <f t="shared" ca="1" si="6"/>
        <v>3553.6936285293136</v>
      </c>
      <c r="E38" s="221">
        <f t="shared" ca="1" si="7"/>
        <v>77027.994762389557</v>
      </c>
      <c r="F38" s="221">
        <f t="shared" ca="1" si="8"/>
        <v>2443.2731724534251</v>
      </c>
      <c r="G38" s="226">
        <f t="shared" ca="1" si="9"/>
        <v>1110.4204560758883</v>
      </c>
      <c r="H38" s="88"/>
      <c r="I38" s="88"/>
      <c r="J38" s="88"/>
      <c r="K38" s="207" t="str">
        <f ca="1">IF(B38="","",IF(A38=0,'Розрах.заг.варт.'!$F$8*(IF($M$18-A38&gt;=12,$K$18,$K$18*($O$18-A38)/12)),IF(MOD(A38,12)=0,'Розрах.заг.варт.'!$F$8*(IF($M$18-A38&gt;=12,$K$18,$K$18*($M$18-A38)/12)),"")))</f>
        <v/>
      </c>
      <c r="L38" s="207" t="str">
        <f t="shared" si="2"/>
        <v/>
      </c>
      <c r="M38" s="88"/>
      <c r="N38" s="88"/>
      <c r="O38" s="266"/>
      <c r="P38" s="270">
        <f t="shared" ca="1" si="10"/>
        <v>3553.6936285293136</v>
      </c>
      <c r="Q38" s="222"/>
      <c r="R38" s="215">
        <f ca="1">IF(A38&lt;=$M$18,XIRR(S$28:S38,B$28:B38),"")</f>
        <v>-0.83845324330031867</v>
      </c>
      <c r="S38" s="231">
        <f t="shared" ca="1" si="11"/>
        <v>3553.6936285293136</v>
      </c>
      <c r="T38" s="222"/>
      <c r="U38" s="228"/>
    </row>
    <row r="39" spans="1:21" x14ac:dyDescent="0.35">
      <c r="A39" s="211">
        <f t="shared" si="3"/>
        <v>11</v>
      </c>
      <c r="B39" s="212">
        <f t="shared" ca="1" si="4"/>
        <v>45079</v>
      </c>
      <c r="C39" s="213">
        <f t="shared" ca="1" si="5"/>
        <v>30</v>
      </c>
      <c r="D39" s="221">
        <f t="shared" ca="1" si="6"/>
        <v>3553.6936285293136</v>
      </c>
      <c r="E39" s="221">
        <f t="shared" ca="1" si="7"/>
        <v>74550.58270451281</v>
      </c>
      <c r="F39" s="221">
        <f t="shared" ca="1" si="8"/>
        <v>2477.412057876747</v>
      </c>
      <c r="G39" s="226">
        <f t="shared" ca="1" si="9"/>
        <v>1076.2815706525666</v>
      </c>
      <c r="H39" s="88"/>
      <c r="I39" s="88"/>
      <c r="J39" s="88"/>
      <c r="K39" s="207" t="str">
        <f ca="1">IF(B39="","",IF(A39=0,'Розрах.заг.варт.'!$F$8*(IF($M$18-A39&gt;=12,$K$18,$K$18*($O$18-A39)/12)),IF(MOD(A39,12)=0,'Розрах.заг.варт.'!$F$8*(IF($M$18-A39&gt;=12,$K$18,$K$18*($M$18-A39)/12)),"")))</f>
        <v/>
      </c>
      <c r="L39" s="207" t="str">
        <f t="shared" si="2"/>
        <v/>
      </c>
      <c r="M39" s="88"/>
      <c r="N39" s="88"/>
      <c r="O39" s="266"/>
      <c r="P39" s="270">
        <f t="shared" ca="1" si="10"/>
        <v>3553.6936285293136</v>
      </c>
      <c r="Q39" s="222"/>
      <c r="R39" s="215">
        <f ca="1">IF(A39&lt;=$M$18,XIRR(S$28:S39,B$28:B39),"")</f>
        <v>-0.77957298532128338</v>
      </c>
      <c r="S39" s="231">
        <f t="shared" ca="1" si="11"/>
        <v>3553.6936285293136</v>
      </c>
      <c r="T39" s="222"/>
      <c r="U39" s="228"/>
    </row>
    <row r="40" spans="1:21" x14ac:dyDescent="0.35">
      <c r="A40" s="216">
        <f t="shared" si="3"/>
        <v>12</v>
      </c>
      <c r="B40" s="217">
        <f t="shared" ca="1" si="4"/>
        <v>45109</v>
      </c>
      <c r="C40" s="218">
        <f t="shared" ca="1" si="5"/>
        <v>31</v>
      </c>
      <c r="D40" s="245">
        <f t="shared" ca="1" si="6"/>
        <v>3553.6936285293136</v>
      </c>
      <c r="E40" s="221">
        <f t="shared" ca="1" si="7"/>
        <v>72038.554752128737</v>
      </c>
      <c r="F40" s="221">
        <f t="shared" ca="1" si="8"/>
        <v>2512.0279523840663</v>
      </c>
      <c r="G40" s="226">
        <f t="shared" ca="1" si="9"/>
        <v>1041.6656761452475</v>
      </c>
      <c r="H40" s="88"/>
      <c r="I40" s="88"/>
      <c r="J40" s="88"/>
      <c r="K40" s="207">
        <f ca="1">IF(B40="","",IF(A40=0,'Розрах.заг.варт.'!$F$8*(IF($M$18-A40&gt;=12,$K$18,$K$18*($O$18-A40)/12)),IF(MOD(A40,12)=0,'Розрах.заг.варт.'!$F$8*(IF($M$18-A40&gt;=12,$K$18,$K$18*($M$18-A40)/12)),"")))</f>
        <v>600</v>
      </c>
      <c r="L40" s="207">
        <f t="shared" ca="1" si="2"/>
        <v>163.31097537512304</v>
      </c>
      <c r="M40" s="88"/>
      <c r="N40" s="88"/>
      <c r="O40" s="266"/>
      <c r="P40" s="270">
        <f t="shared" ca="1" si="10"/>
        <v>4317.0046039044364</v>
      </c>
      <c r="Q40" s="222"/>
      <c r="R40" s="215">
        <f ca="1">IF(A40&lt;=$M$18,XIRR(S$28:S40,B$28:B40),"")</f>
        <v>-0.70355714336037645</v>
      </c>
      <c r="S40" s="231">
        <f t="shared" ca="1" si="11"/>
        <v>4317.0046039044364</v>
      </c>
      <c r="T40" s="222"/>
      <c r="U40" s="228"/>
    </row>
    <row r="41" spans="1:21" x14ac:dyDescent="0.35">
      <c r="A41" s="211">
        <f t="shared" si="3"/>
        <v>13</v>
      </c>
      <c r="B41" s="212">
        <f t="shared" ca="1" si="4"/>
        <v>45140</v>
      </c>
      <c r="C41" s="213">
        <f t="shared" ca="1" si="5"/>
        <v>31</v>
      </c>
      <c r="D41" s="221">
        <f t="shared" ca="1" si="6"/>
        <v>3553.6936285293136</v>
      </c>
      <c r="E41" s="221">
        <f t="shared" ca="1" si="7"/>
        <v>69491.427231094916</v>
      </c>
      <c r="F41" s="221">
        <f t="shared" ca="1" si="8"/>
        <v>2547.1275210338163</v>
      </c>
      <c r="G41" s="226">
        <f t="shared" ca="1" si="9"/>
        <v>1006.5661074954976</v>
      </c>
      <c r="H41" s="88"/>
      <c r="I41" s="88"/>
      <c r="J41" s="88"/>
      <c r="K41" s="207" t="str">
        <f ca="1">IF(B41="","",IF(A41=0,'Розрах.заг.варт.'!$F$8*(IF($M$18-A41&gt;=12,$K$18,$K$18*($O$18-A41)/12)),IF(MOD(A41,12)=0,'Розрах.заг.варт.'!$F$8*(IF($M$18-A41&gt;=12,$K$18,$K$18*($M$18-A41)/12)),"")))</f>
        <v/>
      </c>
      <c r="L41" s="207" t="str">
        <f t="shared" si="2"/>
        <v/>
      </c>
      <c r="M41" s="88"/>
      <c r="N41" s="88"/>
      <c r="O41" s="266"/>
      <c r="P41" s="270">
        <f t="shared" ca="1" si="10"/>
        <v>3553.6936285293136</v>
      </c>
      <c r="Q41" s="222"/>
      <c r="R41" s="215">
        <f ca="1">IF(A41&lt;=$M$18,XIRR(S$28:S41,B$28:B41),"")</f>
        <v>-0.63909994587302221</v>
      </c>
      <c r="S41" s="231">
        <f t="shared" ca="1" si="11"/>
        <v>3553.6936285293136</v>
      </c>
      <c r="T41" s="222"/>
      <c r="U41" s="228"/>
    </row>
    <row r="42" spans="1:21" x14ac:dyDescent="0.35">
      <c r="A42" s="211">
        <f t="shared" si="3"/>
        <v>14</v>
      </c>
      <c r="B42" s="212">
        <f t="shared" ca="1" si="4"/>
        <v>45171</v>
      </c>
      <c r="C42" s="213">
        <f t="shared" ca="1" si="5"/>
        <v>30</v>
      </c>
      <c r="D42" s="221">
        <f t="shared" ca="1" si="6"/>
        <v>3553.6936285293136</v>
      </c>
      <c r="E42" s="221">
        <f t="shared" ca="1" si="7"/>
        <v>66908.709709082264</v>
      </c>
      <c r="F42" s="221">
        <f t="shared" ca="1" si="8"/>
        <v>2582.7175220126446</v>
      </c>
      <c r="G42" s="226">
        <f t="shared" ca="1" si="9"/>
        <v>970.97610651666878</v>
      </c>
      <c r="H42" s="88"/>
      <c r="I42" s="88"/>
      <c r="J42" s="88"/>
      <c r="K42" s="207" t="str">
        <f ca="1">IF(B42="","",IF(A42=0,'Розрах.заг.варт.'!$F$8*(IF($M$18-A42&gt;=12,$K$18,$K$18*($O$18-A42)/12)),IF(MOD(A42,12)=0,'Розрах.заг.варт.'!$F$8*(IF($M$18-A42&gt;=12,$K$18,$K$18*($M$18-A42)/12)),"")))</f>
        <v/>
      </c>
      <c r="L42" s="207" t="str">
        <f t="shared" si="2"/>
        <v/>
      </c>
      <c r="M42" s="88"/>
      <c r="N42" s="88"/>
      <c r="O42" s="266"/>
      <c r="P42" s="270">
        <f t="shared" ca="1" si="10"/>
        <v>3553.6936285293136</v>
      </c>
      <c r="Q42" s="222"/>
      <c r="R42" s="215">
        <f ca="1">IF(A42&lt;=$M$18,XIRR(S$28:S42,B$28:B42),"")</f>
        <v>-0.57403831258416171</v>
      </c>
      <c r="S42" s="231">
        <f t="shared" ca="1" si="11"/>
        <v>3553.6936285293136</v>
      </c>
      <c r="T42" s="222"/>
      <c r="U42" s="228"/>
    </row>
    <row r="43" spans="1:21" x14ac:dyDescent="0.35">
      <c r="A43" s="211">
        <f t="shared" si="3"/>
        <v>15</v>
      </c>
      <c r="B43" s="212">
        <f t="shared" ca="1" si="4"/>
        <v>45201</v>
      </c>
      <c r="C43" s="213">
        <f t="shared" ca="1" si="5"/>
        <v>31</v>
      </c>
      <c r="D43" s="221">
        <f t="shared" ca="1" si="6"/>
        <v>3553.6936285293136</v>
      </c>
      <c r="E43" s="221">
        <f t="shared" ca="1" si="7"/>
        <v>64289.904901145608</v>
      </c>
      <c r="F43" s="221">
        <f t="shared" ca="1" si="8"/>
        <v>2618.8048079366572</v>
      </c>
      <c r="G43" s="226">
        <f t="shared" ca="1" si="9"/>
        <v>934.88882059265643</v>
      </c>
      <c r="H43" s="88"/>
      <c r="I43" s="88"/>
      <c r="J43" s="88"/>
      <c r="K43" s="207" t="str">
        <f ca="1">IF(B43="","",IF(A43=0,'Розрах.заг.варт.'!$F$8*(IF($M$18-A43&gt;=12,$K$18,$K$18*($O$18-A43)/12)),IF(MOD(A43,12)=0,'Розрах.заг.варт.'!$F$8*(IF($M$18-A43&gt;=12,$K$18,$K$18*($M$18-A43)/12)),"")))</f>
        <v/>
      </c>
      <c r="L43" s="207" t="str">
        <f t="shared" si="2"/>
        <v/>
      </c>
      <c r="M43" s="88"/>
      <c r="N43" s="88"/>
      <c r="O43" s="266"/>
      <c r="P43" s="270">
        <f t="shared" ca="1" si="10"/>
        <v>3553.6936285293136</v>
      </c>
      <c r="Q43" s="222"/>
      <c r="R43" s="215">
        <f ca="1">IF(A43&lt;=$M$18,XIRR(S$28:S43,B$28:B43),"")</f>
        <v>-0.50980124399065985</v>
      </c>
      <c r="S43" s="231">
        <f t="shared" ca="1" si="11"/>
        <v>3553.6936285293136</v>
      </c>
      <c r="T43" s="222"/>
      <c r="U43" s="228"/>
    </row>
    <row r="44" spans="1:21" x14ac:dyDescent="0.35">
      <c r="A44" s="211">
        <f t="shared" si="3"/>
        <v>16</v>
      </c>
      <c r="B44" s="212">
        <f t="shared" ca="1" si="4"/>
        <v>45232</v>
      </c>
      <c r="C44" s="213">
        <f t="shared" ca="1" si="5"/>
        <v>30</v>
      </c>
      <c r="D44" s="221">
        <f t="shared" ca="1" si="6"/>
        <v>3553.6936285293136</v>
      </c>
      <c r="E44" s="221">
        <f t="shared" ca="1" si="7"/>
        <v>61634.508573974766</v>
      </c>
      <c r="F44" s="221">
        <f t="shared" ca="1" si="8"/>
        <v>2655.3963271708408</v>
      </c>
      <c r="G44" s="226">
        <f t="shared" ca="1" si="9"/>
        <v>898.29730135847296</v>
      </c>
      <c r="H44" s="88"/>
      <c r="I44" s="88"/>
      <c r="J44" s="88"/>
      <c r="K44" s="207" t="str">
        <f ca="1">IF(B44="","",IF(A44=0,'Розрах.заг.варт.'!$F$8*(IF($M$18-A44&gt;=12,$K$18,$K$18*($O$18-A44)/12)),IF(MOD(A44,12)=0,'Розрах.заг.варт.'!$F$8*(IF($M$18-A44&gt;=12,$K$18,$K$18*($M$18-A44)/12)),"")))</f>
        <v/>
      </c>
      <c r="L44" s="207" t="str">
        <f t="shared" si="2"/>
        <v/>
      </c>
      <c r="M44" s="88"/>
      <c r="N44" s="88"/>
      <c r="O44" s="266"/>
      <c r="P44" s="270">
        <f t="shared" ca="1" si="10"/>
        <v>3553.6936285293136</v>
      </c>
      <c r="Q44" s="222"/>
      <c r="R44" s="215">
        <f ca="1">IF(A44&lt;=$M$18,XIRR(S$28:S44,B$28:B44),"")</f>
        <v>-0.44715616032481204</v>
      </c>
      <c r="S44" s="231">
        <f t="shared" ca="1" si="11"/>
        <v>3553.6936285293136</v>
      </c>
      <c r="T44" s="222"/>
      <c r="U44" s="228"/>
    </row>
    <row r="45" spans="1:21" x14ac:dyDescent="0.35">
      <c r="A45" s="211">
        <f t="shared" si="3"/>
        <v>17</v>
      </c>
      <c r="B45" s="212">
        <f t="shared" ca="1" si="4"/>
        <v>45262</v>
      </c>
      <c r="C45" s="213">
        <f t="shared" ca="1" si="5"/>
        <v>31</v>
      </c>
      <c r="D45" s="221">
        <f t="shared" ca="1" si="6"/>
        <v>3553.6936285293136</v>
      </c>
      <c r="E45" s="221">
        <f t="shared" ca="1" si="7"/>
        <v>58942.009448807839</v>
      </c>
      <c r="F45" s="221">
        <f t="shared" ca="1" si="8"/>
        <v>2692.4991251669262</v>
      </c>
      <c r="G45" s="226">
        <f t="shared" ca="1" si="9"/>
        <v>861.19450336238731</v>
      </c>
      <c r="H45" s="88"/>
      <c r="I45" s="88"/>
      <c r="J45" s="88"/>
      <c r="K45" s="207" t="str">
        <f ca="1">IF(B45="","",IF(A45=0,'Розрах.заг.варт.'!$F$8*(IF($M$18-A45&gt;=12,$K$18,$K$18*($O$18-A45)/12)),IF(MOD(A45,12)=0,'Розрах.заг.варт.'!$F$8*(IF($M$18-A45&gt;=12,$K$18,$K$18*($M$18-A45)/12)),"")))</f>
        <v/>
      </c>
      <c r="L45" s="207" t="str">
        <f t="shared" si="2"/>
        <v/>
      </c>
      <c r="M45" s="88"/>
      <c r="N45" s="88"/>
      <c r="O45" s="266"/>
      <c r="P45" s="270">
        <f t="shared" ca="1" si="10"/>
        <v>3553.6936285293136</v>
      </c>
      <c r="Q45" s="222"/>
      <c r="R45" s="215">
        <f ca="1">IF(A45&lt;=$M$18,XIRR(S$28:S45,B$28:B45),"")</f>
        <v>-0.38683262243866923</v>
      </c>
      <c r="S45" s="231">
        <f t="shared" ca="1" si="11"/>
        <v>3553.6936285293136</v>
      </c>
      <c r="T45" s="222"/>
      <c r="U45" s="228"/>
    </row>
    <row r="46" spans="1:21" x14ac:dyDescent="0.35">
      <c r="A46" s="211">
        <f t="shared" si="3"/>
        <v>18</v>
      </c>
      <c r="B46" s="212">
        <f t="shared" ca="1" si="4"/>
        <v>45293</v>
      </c>
      <c r="C46" s="213">
        <f t="shared" ca="1" si="5"/>
        <v>31</v>
      </c>
      <c r="D46" s="221">
        <f t="shared" ca="1" si="6"/>
        <v>3553.6936285293136</v>
      </c>
      <c r="E46" s="221">
        <f t="shared" ca="1" si="7"/>
        <v>56211.889102987894</v>
      </c>
      <c r="F46" s="221">
        <f t="shared" ca="1" si="8"/>
        <v>2730.1203458199439</v>
      </c>
      <c r="G46" s="226">
        <f t="shared" ca="1" si="9"/>
        <v>823.57328270936989</v>
      </c>
      <c r="H46" s="88"/>
      <c r="I46" s="88"/>
      <c r="J46" s="88"/>
      <c r="K46" s="207" t="str">
        <f ca="1">IF(B46="","",IF(A46=0,'Розрах.заг.варт.'!$F$8*(IF($M$18-A46&gt;=12,$K$18,$K$18*($O$18-A46)/12)),IF(MOD(A46,12)=0,'Розрах.заг.варт.'!$F$8*(IF($M$18-A46&gt;=12,$K$18,$K$18*($M$18-A46)/12)),"")))</f>
        <v/>
      </c>
      <c r="L46" s="207" t="str">
        <f t="shared" si="2"/>
        <v/>
      </c>
      <c r="M46" s="88"/>
      <c r="N46" s="88"/>
      <c r="O46" s="266"/>
      <c r="P46" s="270">
        <f t="shared" ca="1" si="10"/>
        <v>3553.6936285293136</v>
      </c>
      <c r="Q46" s="222"/>
      <c r="R46" s="215">
        <f ca="1">IF(A46&lt;=$M$18,XIRR(S$28:S46,B$28:B46),"")</f>
        <v>-0.32913216426968589</v>
      </c>
      <c r="S46" s="231">
        <f t="shared" ca="1" si="11"/>
        <v>3553.6936285293136</v>
      </c>
      <c r="T46" s="222"/>
      <c r="U46" s="228"/>
    </row>
    <row r="47" spans="1:21" x14ac:dyDescent="0.35">
      <c r="A47" s="211">
        <f t="shared" si="3"/>
        <v>19</v>
      </c>
      <c r="B47" s="212">
        <f t="shared" ca="1" si="4"/>
        <v>45324</v>
      </c>
      <c r="C47" s="213">
        <f t="shared" ca="1" si="5"/>
        <v>29</v>
      </c>
      <c r="D47" s="221">
        <f t="shared" ca="1" si="6"/>
        <v>3553.6936285293136</v>
      </c>
      <c r="E47" s="221">
        <f t="shared" ca="1" si="7"/>
        <v>53443.621870144168</v>
      </c>
      <c r="F47" s="221">
        <f t="shared" ca="1" si="8"/>
        <v>2768.2672328437293</v>
      </c>
      <c r="G47" s="226">
        <f t="shared" ca="1" si="9"/>
        <v>785.42639568558434</v>
      </c>
      <c r="H47" s="88"/>
      <c r="I47" s="88"/>
      <c r="J47" s="88"/>
      <c r="K47" s="207" t="str">
        <f ca="1">IF(B47="","",IF(A47=0,'Розрах.заг.варт.'!$F$8*(IF($M$18-A47&gt;=12,$K$18,$K$18*($O$18-A47)/12)),IF(MOD(A47,12)=0,'Розрах.заг.варт.'!$F$8*(IF($M$18-A47&gt;=12,$K$18,$K$18*($M$18-A47)/12)),"")))</f>
        <v/>
      </c>
      <c r="L47" s="207" t="str">
        <f t="shared" si="2"/>
        <v/>
      </c>
      <c r="M47" s="88"/>
      <c r="N47" s="88"/>
      <c r="O47" s="266"/>
      <c r="P47" s="270">
        <f t="shared" ca="1" si="10"/>
        <v>3553.6936285293136</v>
      </c>
      <c r="Q47" s="222"/>
      <c r="R47" s="215">
        <f ca="1">IF(A47&lt;=$M$18,XIRR(S$28:S47,B$28:B47),"")</f>
        <v>-0.27430225983262063</v>
      </c>
      <c r="S47" s="231">
        <f t="shared" ca="1" si="11"/>
        <v>3553.6936285293136</v>
      </c>
      <c r="T47" s="222"/>
      <c r="U47" s="228"/>
    </row>
    <row r="48" spans="1:21" x14ac:dyDescent="0.35">
      <c r="A48" s="211">
        <f t="shared" si="3"/>
        <v>20</v>
      </c>
      <c r="B48" s="212">
        <f t="shared" ca="1" si="4"/>
        <v>45353</v>
      </c>
      <c r="C48" s="213">
        <f t="shared" ca="1" si="5"/>
        <v>31</v>
      </c>
      <c r="D48" s="221">
        <f t="shared" ca="1" si="6"/>
        <v>3553.6936285293136</v>
      </c>
      <c r="E48" s="221">
        <f t="shared" ca="1" si="7"/>
        <v>50636.674738978516</v>
      </c>
      <c r="F48" s="221">
        <f t="shared" ca="1" si="8"/>
        <v>2806.9471311656553</v>
      </c>
      <c r="G48" s="226">
        <f t="shared" ca="1" si="9"/>
        <v>746.74649736365836</v>
      </c>
      <c r="H48" s="88"/>
      <c r="I48" s="88"/>
      <c r="J48" s="88"/>
      <c r="K48" s="207" t="str">
        <f ca="1">IF(B48="","",IF(A48=0,'Розрах.заг.варт.'!$F$8*(IF($M$18-A48&gt;=12,$K$18,$K$18*($O$18-A48)/12)),IF(MOD(A48,12)=0,'Розрах.заг.варт.'!$F$8*(IF($M$18-A48&gt;=12,$K$18,$K$18*($M$18-A48)/12)),"")))</f>
        <v/>
      </c>
      <c r="L48" s="207" t="str">
        <f t="shared" si="2"/>
        <v/>
      </c>
      <c r="M48" s="88"/>
      <c r="N48" s="88"/>
      <c r="O48" s="266"/>
      <c r="P48" s="270">
        <f t="shared" ca="1" si="10"/>
        <v>3553.6936285293136</v>
      </c>
      <c r="Q48" s="222"/>
      <c r="R48" s="215">
        <f ca="1">IF(A48&lt;=$M$18,XIRR(S$28:S48,B$28:B48),"")</f>
        <v>-0.2225257955491543</v>
      </c>
      <c r="S48" s="231">
        <f t="shared" ca="1" si="11"/>
        <v>3553.6936285293136</v>
      </c>
      <c r="T48" s="222"/>
      <c r="U48" s="228"/>
    </row>
    <row r="49" spans="1:21" x14ac:dyDescent="0.35">
      <c r="A49" s="211">
        <f t="shared" si="3"/>
        <v>21</v>
      </c>
      <c r="B49" s="212">
        <f t="shared" ca="1" si="4"/>
        <v>45384</v>
      </c>
      <c r="C49" s="213">
        <f t="shared" ca="1" si="5"/>
        <v>30</v>
      </c>
      <c r="D49" s="221">
        <f t="shared" ca="1" si="6"/>
        <v>3553.6936285293136</v>
      </c>
      <c r="E49" s="221">
        <f t="shared" ca="1" si="7"/>
        <v>47790.507250637667</v>
      </c>
      <c r="F49" s="221">
        <f t="shared" ca="1" si="8"/>
        <v>2846.1674883408468</v>
      </c>
      <c r="G49" s="226">
        <f t="shared" ca="1" si="9"/>
        <v>707.52614018846702</v>
      </c>
      <c r="H49" s="88"/>
      <c r="I49" s="88"/>
      <c r="J49" s="88"/>
      <c r="K49" s="207" t="str">
        <f ca="1">IF(B49="","",IF(A49=0,'Розрах.заг.варт.'!$F$8*(IF($M$18-A49&gt;=12,$K$18,$K$18*($O$18-A49)/12)),IF(MOD(A49,12)=0,'Розрах.заг.варт.'!$F$8*(IF($M$18-A49&gt;=12,$K$18,$K$18*($M$18-A49)/12)),"")))</f>
        <v/>
      </c>
      <c r="L49" s="207" t="str">
        <f t="shared" si="2"/>
        <v/>
      </c>
      <c r="M49" s="88"/>
      <c r="N49" s="88"/>
      <c r="O49" s="266"/>
      <c r="P49" s="270">
        <f t="shared" ca="1" si="10"/>
        <v>3553.6936285293136</v>
      </c>
      <c r="Q49" s="222"/>
      <c r="R49" s="215">
        <f ca="1">IF(A49&lt;=$M$18,XIRR(S$28:S49,B$28:B49),"")</f>
        <v>-0.17371326610445975</v>
      </c>
      <c r="S49" s="231">
        <f t="shared" ca="1" si="11"/>
        <v>3553.6936285293136</v>
      </c>
      <c r="T49" s="222"/>
      <c r="U49" s="228"/>
    </row>
    <row r="50" spans="1:21" x14ac:dyDescent="0.35">
      <c r="A50" s="211">
        <f t="shared" si="3"/>
        <v>22</v>
      </c>
      <c r="B50" s="212">
        <f t="shared" ca="1" si="4"/>
        <v>45414</v>
      </c>
      <c r="C50" s="213">
        <f t="shared" ca="1" si="5"/>
        <v>31</v>
      </c>
      <c r="D50" s="221">
        <f t="shared" ca="1" si="6"/>
        <v>3553.6936285293136</v>
      </c>
      <c r="E50" s="221">
        <f t="shared" ca="1" si="7"/>
        <v>44904.57139465151</v>
      </c>
      <c r="F50" s="221">
        <f t="shared" ca="1" si="8"/>
        <v>2885.9358559861571</v>
      </c>
      <c r="G50" s="226">
        <f t="shared" ca="1" si="9"/>
        <v>667.75777254315653</v>
      </c>
      <c r="H50" s="88"/>
      <c r="I50" s="88"/>
      <c r="J50" s="88"/>
      <c r="K50" s="207" t="str">
        <f ca="1">IF(B50="","",IF(A50=0,'Розрах.заг.варт.'!$F$8*(IF($M$18-A50&gt;=12,$K$18,$K$18*($O$18-A50)/12)),IF(MOD(A50,12)=0,'Розрах.заг.варт.'!$F$8*(IF($M$18-A50&gt;=12,$K$18,$K$18*($M$18-A50)/12)),"")))</f>
        <v/>
      </c>
      <c r="L50" s="207" t="str">
        <f t="shared" si="2"/>
        <v/>
      </c>
      <c r="M50" s="88"/>
      <c r="N50" s="88"/>
      <c r="O50" s="266"/>
      <c r="P50" s="270">
        <f t="shared" ca="1" si="10"/>
        <v>3553.6936285293136</v>
      </c>
      <c r="Q50" s="222"/>
      <c r="R50" s="215">
        <f ca="1">IF(A50&lt;=$M$18,XIRR(S$28:S50,B$28:B50),"")</f>
        <v>-0.12784602008759974</v>
      </c>
      <c r="S50" s="231">
        <f t="shared" ca="1" si="11"/>
        <v>3553.6936285293136</v>
      </c>
      <c r="T50" s="222"/>
      <c r="U50" s="228"/>
    </row>
    <row r="51" spans="1:21" x14ac:dyDescent="0.35">
      <c r="A51" s="211">
        <f t="shared" si="3"/>
        <v>23</v>
      </c>
      <c r="B51" s="212">
        <f t="shared" ca="1" si="4"/>
        <v>45445</v>
      </c>
      <c r="C51" s="213">
        <f t="shared" ca="1" si="5"/>
        <v>30</v>
      </c>
      <c r="D51" s="221">
        <f t="shared" ca="1" si="6"/>
        <v>3553.6936285293136</v>
      </c>
      <c r="E51" s="221">
        <f t="shared" ca="1" si="7"/>
        <v>41978.311503417324</v>
      </c>
      <c r="F51" s="221">
        <f t="shared" ca="1" si="8"/>
        <v>2926.2598912341828</v>
      </c>
      <c r="G51" s="226">
        <f t="shared" ca="1" si="9"/>
        <v>627.43373729513075</v>
      </c>
      <c r="H51" s="88"/>
      <c r="I51" s="88"/>
      <c r="J51" s="88"/>
      <c r="K51" s="207" t="str">
        <f ca="1">IF(B51="","",IF(A51=0,'Розрах.заг.варт.'!$F$8*(IF($M$18-A51&gt;=12,$K$18,$K$18*($O$18-A51)/12)),IF(MOD(A51,12)=0,'Розрах.заг.варт.'!$F$8*(IF($M$18-A51&gt;=12,$K$18,$K$18*($M$18-A51)/12)),"")))</f>
        <v/>
      </c>
      <c r="L51" s="207" t="str">
        <f t="shared" si="2"/>
        <v/>
      </c>
      <c r="M51" s="88"/>
      <c r="N51" s="88"/>
      <c r="O51" s="266"/>
      <c r="P51" s="270">
        <f t="shared" ca="1" si="10"/>
        <v>3553.6936285293136</v>
      </c>
      <c r="Q51" s="222"/>
      <c r="R51" s="215">
        <f ca="1">IF(A51&lt;=$M$18,XIRR(S$28:S51,B$28:B51),"")</f>
        <v>-8.4811505675315868E-2</v>
      </c>
      <c r="S51" s="231">
        <f t="shared" ca="1" si="11"/>
        <v>3553.6936285293136</v>
      </c>
      <c r="T51" s="222"/>
      <c r="U51" s="228"/>
    </row>
    <row r="52" spans="1:21" x14ac:dyDescent="0.35">
      <c r="A52" s="211">
        <f t="shared" si="3"/>
        <v>24</v>
      </c>
      <c r="B52" s="212">
        <f t="shared" ca="1" si="4"/>
        <v>45475</v>
      </c>
      <c r="C52" s="213">
        <f t="shared" ca="1" si="5"/>
        <v>31</v>
      </c>
      <c r="D52" s="221">
        <f t="shared" ca="1" si="6"/>
        <v>3553.6936285293136</v>
      </c>
      <c r="E52" s="221">
        <f t="shared" ca="1" si="7"/>
        <v>39011.164145209732</v>
      </c>
      <c r="F52" s="221">
        <f t="shared" ca="1" si="8"/>
        <v>2967.1473582075919</v>
      </c>
      <c r="G52" s="226">
        <f t="shared" ca="1" si="9"/>
        <v>586.54627032172164</v>
      </c>
      <c r="H52" s="88"/>
      <c r="I52" s="88"/>
      <c r="J52" s="88"/>
      <c r="K52" s="207">
        <f ca="1">IF(B52="","",IF(A52=0,'Розрах.заг.варт.'!$F$8*(IF($M$18-A52&gt;=12,$K$18,$K$18*($O$18-A52)/12)),IF(MOD(A52,12)=0,'Розрах.заг.варт.'!$F$8*(IF($M$18-A52&gt;=12,$K$18,$K$18*($M$18-A52)/12)),"")))</f>
        <v>600</v>
      </c>
      <c r="L52" s="207">
        <f t="shared" ca="1" si="2"/>
        <v>84.793878902448895</v>
      </c>
      <c r="M52" s="88"/>
      <c r="N52" s="88"/>
      <c r="O52" s="266"/>
      <c r="P52" s="270">
        <f t="shared" ca="1" si="10"/>
        <v>4238.4875074317624</v>
      </c>
      <c r="Q52" s="222"/>
      <c r="R52" s="215">
        <f ca="1">IF(A52&lt;=$M$18,XIRR(S$28:S52,B$28:B52),"")</f>
        <v>-3.7052908539772042E-2</v>
      </c>
      <c r="S52" s="231">
        <f t="shared" ca="1" si="11"/>
        <v>4238.4875074317624</v>
      </c>
      <c r="T52" s="222"/>
      <c r="U52" s="228"/>
    </row>
    <row r="53" spans="1:21" x14ac:dyDescent="0.35">
      <c r="A53" s="211">
        <f t="shared" si="3"/>
        <v>25</v>
      </c>
      <c r="B53" s="212">
        <f t="shared" ca="1" si="4"/>
        <v>45506</v>
      </c>
      <c r="C53" s="213">
        <f t="shared" ca="1" si="5"/>
        <v>31</v>
      </c>
      <c r="D53" s="221">
        <f t="shared" ca="1" si="6"/>
        <v>3553.6936285293136</v>
      </c>
      <c r="E53" s="221">
        <f t="shared" ca="1" si="7"/>
        <v>36002.558015695678</v>
      </c>
      <c r="F53" s="221">
        <f t="shared" ca="1" si="8"/>
        <v>3008.6061295140544</v>
      </c>
      <c r="G53" s="226">
        <f t="shared" ca="1" si="9"/>
        <v>545.08749901525937</v>
      </c>
      <c r="H53" s="88"/>
      <c r="I53" s="88"/>
      <c r="J53" s="88"/>
      <c r="K53" s="207" t="str">
        <f ca="1">IF(B53="","",IF(A53=0,'Розрах.заг.варт.'!$F$8*(IF($M$18-A53&gt;=12,$K$18,$K$18*($O$18-A53)/12)),IF(MOD(A53,12)=0,'Розрах.заг.варт.'!$F$8*(IF($M$18-A53&gt;=12,$K$18,$K$18*($M$18-A53)/12)),"")))</f>
        <v/>
      </c>
      <c r="L53" s="207" t="str">
        <f t="shared" si="2"/>
        <v/>
      </c>
      <c r="M53" s="88"/>
      <c r="N53" s="88"/>
      <c r="O53" s="266"/>
      <c r="P53" s="270">
        <f t="shared" ca="1" si="10"/>
        <v>3553.6936285293136</v>
      </c>
      <c r="Q53" s="222"/>
      <c r="R53" s="215">
        <f ca="1">IF(A53&lt;=$M$18,XIRR(S$28:S53,B$28:B53),"")</f>
        <v>2.0095407962799077E-4</v>
      </c>
      <c r="S53" s="231">
        <f t="shared" ca="1" si="11"/>
        <v>3553.6936285293136</v>
      </c>
      <c r="T53" s="222"/>
      <c r="U53" s="228"/>
    </row>
    <row r="54" spans="1:21" x14ac:dyDescent="0.35">
      <c r="A54" s="211">
        <f t="shared" si="3"/>
        <v>26</v>
      </c>
      <c r="B54" s="212">
        <f t="shared" ca="1" si="4"/>
        <v>45537</v>
      </c>
      <c r="C54" s="213">
        <f t="shared" ca="1" si="5"/>
        <v>30</v>
      </c>
      <c r="D54" s="221">
        <f t="shared" ca="1" si="6"/>
        <v>3553.6936285293136</v>
      </c>
      <c r="E54" s="221">
        <f t="shared" ca="1" si="7"/>
        <v>32914.92489846544</v>
      </c>
      <c r="F54" s="221">
        <f t="shared" ca="1" si="8"/>
        <v>3087.6331172302393</v>
      </c>
      <c r="G54" s="226">
        <f t="shared" ca="1" si="9"/>
        <v>466.06051129907422</v>
      </c>
      <c r="H54" s="88"/>
      <c r="I54" s="88"/>
      <c r="J54" s="88"/>
      <c r="K54" s="207" t="str">
        <f ca="1">IF(B54="","",IF(A54=0,'Розрах.заг.варт.'!$F$8*(IF($M$18-A54&gt;=12,$K$18,$K$18*($O$18-A54)/12)),IF(MOD(A54,12)=0,'Розрах.заг.варт.'!$F$8*(IF($M$18-A54&gt;=12,$K$18,$K$18*($M$18-A54)/12)),"")))</f>
        <v/>
      </c>
      <c r="L54" s="207" t="str">
        <f t="shared" si="2"/>
        <v/>
      </c>
      <c r="M54" s="88"/>
      <c r="N54" s="88"/>
      <c r="O54" s="266"/>
      <c r="P54" s="270">
        <f t="shared" ca="1" si="10"/>
        <v>3553.6936285293136</v>
      </c>
      <c r="Q54" s="222"/>
      <c r="R54" s="215">
        <f ca="1">IF(A54&lt;=$M$18,XIRR(S$28:S54,B$28:B54),"")</f>
        <v>3.5069903731346122E-2</v>
      </c>
      <c r="S54" s="231">
        <f t="shared" ca="1" si="11"/>
        <v>3553.6936285293136</v>
      </c>
      <c r="T54" s="222"/>
      <c r="U54" s="228"/>
    </row>
    <row r="55" spans="1:21" x14ac:dyDescent="0.35">
      <c r="A55" s="211">
        <f t="shared" si="3"/>
        <v>27</v>
      </c>
      <c r="B55" s="212">
        <f t="shared" ca="1" si="4"/>
        <v>45567</v>
      </c>
      <c r="C55" s="213">
        <f t="shared" ca="1" si="5"/>
        <v>31</v>
      </c>
      <c r="D55" s="221">
        <f t="shared" ca="1" si="6"/>
        <v>3553.6936285293136</v>
      </c>
      <c r="E55" s="221">
        <f t="shared" ca="1" si="7"/>
        <v>29787.321736087495</v>
      </c>
      <c r="F55" s="221">
        <f t="shared" ca="1" si="8"/>
        <v>3127.6031623779459</v>
      </c>
      <c r="G55" s="226">
        <f t="shared" ca="1" si="9"/>
        <v>426.09046615136771</v>
      </c>
      <c r="H55" s="88"/>
      <c r="I55" s="88"/>
      <c r="J55" s="88"/>
      <c r="K55" s="207" t="str">
        <f ca="1">IF(B55="","",IF(A55=0,'Розрах.заг.варт.'!$F$8*(IF($M$18-A55&gt;=12,$K$18,$K$18*($O$18-A55)/12)),IF(MOD(A55,12)=0,'Розрах.заг.варт.'!$F$8*(IF($M$18-A55&gt;=12,$K$18,$K$18*($M$18-A55)/12)),"")))</f>
        <v/>
      </c>
      <c r="L55" s="207" t="str">
        <f t="shared" si="2"/>
        <v/>
      </c>
      <c r="M55" s="88"/>
      <c r="N55" s="88"/>
      <c r="O55" s="266"/>
      <c r="P55" s="270">
        <f t="shared" ca="1" si="10"/>
        <v>3553.6936285293136</v>
      </c>
      <c r="Q55" s="222"/>
      <c r="R55" s="215">
        <f ca="1">IF(A55&lt;=$M$18,XIRR(S$28:S55,B$28:B55),"")</f>
        <v>6.7691364884376534E-2</v>
      </c>
      <c r="S55" s="231">
        <f t="shared" ca="1" si="11"/>
        <v>3553.6936285293136</v>
      </c>
      <c r="T55" s="222"/>
      <c r="U55" s="228"/>
    </row>
    <row r="56" spans="1:21" x14ac:dyDescent="0.35">
      <c r="A56" s="211">
        <f t="shared" si="3"/>
        <v>28</v>
      </c>
      <c r="B56" s="212">
        <f t="shared" ca="1" si="4"/>
        <v>45598</v>
      </c>
      <c r="C56" s="213">
        <f t="shared" ca="1" si="5"/>
        <v>30</v>
      </c>
      <c r="D56" s="221">
        <f t="shared" ca="1" si="6"/>
        <v>3553.6936285293136</v>
      </c>
      <c r="E56" s="221">
        <f t="shared" ca="1" si="7"/>
        <v>26619.231108114382</v>
      </c>
      <c r="F56" s="221">
        <f t="shared" ca="1" si="8"/>
        <v>3168.0906279731125</v>
      </c>
      <c r="G56" s="226">
        <f t="shared" ca="1" si="9"/>
        <v>385.60300055620115</v>
      </c>
      <c r="H56" s="88"/>
      <c r="I56" s="88"/>
      <c r="J56" s="88"/>
      <c r="K56" s="207" t="str">
        <f ca="1">IF(B56="","",IF(A56=0,'Розрах.заг.варт.'!$F$8*(IF($M$18-A56&gt;=12,$K$18,$K$18*($O$18-A56)/12)),IF(MOD(A56,12)=0,'Розрах.заг.варт.'!$F$8*(IF($M$18-A56&gt;=12,$K$18,$K$18*($M$18-A56)/12)),"")))</f>
        <v/>
      </c>
      <c r="L56" s="207" t="str">
        <f t="shared" si="2"/>
        <v/>
      </c>
      <c r="M56" s="88"/>
      <c r="N56" s="88"/>
      <c r="O56" s="266"/>
      <c r="P56" s="270">
        <f t="shared" ca="1" si="10"/>
        <v>3553.6936285293136</v>
      </c>
      <c r="Q56" s="222"/>
      <c r="R56" s="215">
        <f ca="1">IF(A56&lt;=$M$18,XIRR(S$28:S56,B$28:B56),"")</f>
        <v>9.8197919130325328E-2</v>
      </c>
      <c r="S56" s="231">
        <f t="shared" ca="1" si="11"/>
        <v>3553.6936285293136</v>
      </c>
      <c r="T56" s="222"/>
      <c r="U56" s="228"/>
    </row>
    <row r="57" spans="1:21" x14ac:dyDescent="0.35">
      <c r="A57" s="211">
        <f t="shared" si="3"/>
        <v>29</v>
      </c>
      <c r="B57" s="212">
        <f t="shared" ca="1" si="4"/>
        <v>45628</v>
      </c>
      <c r="C57" s="213">
        <f t="shared" ca="1" si="5"/>
        <v>31</v>
      </c>
      <c r="D57" s="221">
        <f t="shared" ca="1" si="6"/>
        <v>3553.6936285293136</v>
      </c>
      <c r="E57" s="221">
        <f t="shared" ca="1" si="7"/>
        <v>23410.128895984632</v>
      </c>
      <c r="F57" s="221">
        <f t="shared" ca="1" si="8"/>
        <v>3209.1022121297506</v>
      </c>
      <c r="G57" s="226">
        <f t="shared" ca="1" si="9"/>
        <v>344.59141639956289</v>
      </c>
      <c r="H57" s="88"/>
      <c r="I57" s="88"/>
      <c r="J57" s="88"/>
      <c r="K57" s="207" t="str">
        <f ca="1">IF(B57="","",IF(A57=0,'Розрах.заг.варт.'!$F$8*(IF($M$18-A57&gt;=12,$K$18,$K$18*($O$18-A57)/12)),IF(MOD(A57,12)=0,'Розрах.заг.варт.'!$F$8*(IF($M$18-A57&gt;=12,$K$18,$K$18*($M$18-A57)/12)),"")))</f>
        <v/>
      </c>
      <c r="L57" s="207" t="str">
        <f t="shared" si="2"/>
        <v/>
      </c>
      <c r="M57" s="88"/>
      <c r="N57" s="88"/>
      <c r="O57" s="266"/>
      <c r="P57" s="270">
        <f t="shared" ca="1" si="10"/>
        <v>3553.6936285293136</v>
      </c>
      <c r="Q57" s="222"/>
      <c r="R57" s="215">
        <f ca="1">IF(A57&lt;=$M$18,XIRR(S$28:S57,B$28:B57),"")</f>
        <v>0.1267305672168732</v>
      </c>
      <c r="S57" s="231">
        <f t="shared" ca="1" si="11"/>
        <v>3553.6936285293136</v>
      </c>
      <c r="T57" s="222"/>
      <c r="U57" s="228"/>
    </row>
    <row r="58" spans="1:21" x14ac:dyDescent="0.35">
      <c r="A58" s="211">
        <f t="shared" si="3"/>
        <v>30</v>
      </c>
      <c r="B58" s="212">
        <f t="shared" ca="1" si="4"/>
        <v>45659</v>
      </c>
      <c r="C58" s="213">
        <f t="shared" ca="1" si="5"/>
        <v>31</v>
      </c>
      <c r="D58" s="221">
        <f t="shared" ca="1" si="6"/>
        <v>3553.6936285293136</v>
      </c>
      <c r="E58" s="221">
        <f t="shared" ca="1" si="7"/>
        <v>20159.484196314297</v>
      </c>
      <c r="F58" s="221">
        <f t="shared" ca="1" si="8"/>
        <v>3250.6446996703344</v>
      </c>
      <c r="G58" s="226">
        <f t="shared" ca="1" si="9"/>
        <v>303.04892885897914</v>
      </c>
      <c r="H58" s="88"/>
      <c r="I58" s="88"/>
      <c r="J58" s="88"/>
      <c r="K58" s="207" t="str">
        <f ca="1">IF(B58="","",IF(A58=0,'Розрах.заг.варт.'!$F$8*(IF($M$18-A58&gt;=12,$K$18,$K$18*($O$18-A58)/12)),IF(MOD(A58,12)=0,'Розрах.заг.варт.'!$F$8*(IF($M$18-A58&gt;=12,$K$18,$K$18*($M$18-A58)/12)),"")))</f>
        <v/>
      </c>
      <c r="L58" s="207" t="str">
        <f t="shared" si="2"/>
        <v/>
      </c>
      <c r="M58" s="88"/>
      <c r="N58" s="88"/>
      <c r="O58" s="266"/>
      <c r="P58" s="270">
        <f t="shared" ca="1" si="10"/>
        <v>3553.6936285293136</v>
      </c>
      <c r="Q58" s="222"/>
      <c r="R58" s="215">
        <f ca="1">IF(A58&lt;=$M$18,XIRR(S$28:S58,B$28:B58),"")</f>
        <v>0.15341123938560489</v>
      </c>
      <c r="S58" s="231">
        <f t="shared" ca="1" si="11"/>
        <v>3553.6936285293136</v>
      </c>
      <c r="T58" s="222"/>
      <c r="U58" s="228"/>
    </row>
    <row r="59" spans="1:21" x14ac:dyDescent="0.35">
      <c r="A59" s="211">
        <f t="shared" si="3"/>
        <v>31</v>
      </c>
      <c r="B59" s="212">
        <f t="shared" ca="1" si="4"/>
        <v>45690</v>
      </c>
      <c r="C59" s="213">
        <f t="shared" ca="1" si="5"/>
        <v>28</v>
      </c>
      <c r="D59" s="221">
        <f t="shared" ca="1" si="6"/>
        <v>3553.6936285293136</v>
      </c>
      <c r="E59" s="221">
        <f t="shared" ca="1" si="7"/>
        <v>16866.759233066037</v>
      </c>
      <c r="F59" s="221">
        <f t="shared" ca="1" si="8"/>
        <v>3292.7249632482585</v>
      </c>
      <c r="G59" s="226">
        <f t="shared" ca="1" si="9"/>
        <v>260.96866528105494</v>
      </c>
      <c r="H59" s="88"/>
      <c r="I59" s="88"/>
      <c r="J59" s="88"/>
      <c r="K59" s="207" t="str">
        <f ca="1">IF(B59="","",IF(A59=0,'Розрах.заг.варт.'!$F$8*(IF($M$18-A59&gt;=12,$K$18,$K$18*($O$18-A59)/12)),IF(MOD(A59,12)=0,'Розрах.заг.варт.'!$F$8*(IF($M$18-A59&gt;=12,$K$18,$K$18*($M$18-A59)/12)),"")))</f>
        <v/>
      </c>
      <c r="L59" s="207" t="str">
        <f t="shared" si="2"/>
        <v/>
      </c>
      <c r="M59" s="88"/>
      <c r="N59" s="88"/>
      <c r="O59" s="266"/>
      <c r="P59" s="270">
        <f t="shared" ca="1" si="10"/>
        <v>3553.6936285293136</v>
      </c>
      <c r="Q59" s="222"/>
      <c r="R59" s="215">
        <f ca="1">IF(A59&lt;=$M$18,XIRR(S$28:S59,B$28:B59),"")</f>
        <v>0.17836285233497626</v>
      </c>
      <c r="S59" s="231">
        <f t="shared" ca="1" si="11"/>
        <v>3553.6936285293136</v>
      </c>
      <c r="T59" s="222"/>
      <c r="U59" s="228"/>
    </row>
    <row r="60" spans="1:21" x14ac:dyDescent="0.35">
      <c r="A60" s="211">
        <f t="shared" si="3"/>
        <v>32</v>
      </c>
      <c r="B60" s="212">
        <f t="shared" ca="1" si="4"/>
        <v>45718</v>
      </c>
      <c r="C60" s="213">
        <f t="shared" ca="1" si="5"/>
        <v>31</v>
      </c>
      <c r="D60" s="221">
        <f t="shared" ca="1" si="6"/>
        <v>3553.6936285293136</v>
      </c>
      <c r="E60" s="221">
        <f t="shared" ca="1" si="7"/>
        <v>13531.409268581208</v>
      </c>
      <c r="F60" s="221">
        <f t="shared" ca="1" si="8"/>
        <v>3335.3499644848284</v>
      </c>
      <c r="G60" s="226">
        <f t="shared" ca="1" si="9"/>
        <v>218.34366404448502</v>
      </c>
      <c r="H60" s="88"/>
      <c r="I60" s="88"/>
      <c r="J60" s="88"/>
      <c r="K60" s="207" t="str">
        <f ca="1">IF(B60="","",IF(A60=0,'Розрах.заг.варт.'!$F$8*(IF($M$18-A60&gt;=12,$K$18,$K$18*($O$18-A60)/12)),IF(MOD(A60,12)=0,'Розрах.заг.варт.'!$F$8*(IF($M$18-A60&gt;=12,$K$18,$K$18*($M$18-A60)/12)),"")))</f>
        <v/>
      </c>
      <c r="L60" s="207" t="str">
        <f t="shared" si="2"/>
        <v/>
      </c>
      <c r="M60" s="88"/>
      <c r="N60" s="88"/>
      <c r="O60" s="266"/>
      <c r="P60" s="270">
        <f t="shared" ca="1" si="10"/>
        <v>3553.6936285293136</v>
      </c>
      <c r="Q60" s="222"/>
      <c r="R60" s="215">
        <f ca="1">IF(A60&lt;=$M$18,XIRR(S$28:S60,B$28:B60),"")</f>
        <v>0.2017370045185089</v>
      </c>
      <c r="S60" s="231">
        <f t="shared" ca="1" si="11"/>
        <v>3553.6936285293136</v>
      </c>
      <c r="T60" s="222"/>
      <c r="U60" s="228"/>
    </row>
    <row r="61" spans="1:21" x14ac:dyDescent="0.35">
      <c r="A61" s="211">
        <f t="shared" si="3"/>
        <v>33</v>
      </c>
      <c r="B61" s="212">
        <f t="shared" ca="1" si="4"/>
        <v>45749</v>
      </c>
      <c r="C61" s="213">
        <f t="shared" ca="1" si="5"/>
        <v>30</v>
      </c>
      <c r="D61" s="221">
        <f t="shared" ca="1" si="6"/>
        <v>3553.6936285293136</v>
      </c>
      <c r="E61" s="221">
        <f t="shared" ca="1" si="7"/>
        <v>10152.882513460241</v>
      </c>
      <c r="F61" s="221">
        <f t="shared" ca="1" si="8"/>
        <v>3378.5267551209677</v>
      </c>
      <c r="G61" s="226">
        <f t="shared" ca="1" si="9"/>
        <v>175.16687340834579</v>
      </c>
      <c r="H61" s="88"/>
      <c r="I61" s="88"/>
      <c r="J61" s="88"/>
      <c r="K61" s="207" t="str">
        <f ca="1">IF(B61="","",IF(A61=0,'Розрах.заг.варт.'!$F$8*(IF($M$18-A61&gt;=12,$K$18,$K$18*($O$18-A61)/12)),IF(MOD(A61,12)=0,'Розрах.заг.варт.'!$F$8*(IF($M$18-A61&gt;=12,$K$18,$K$18*($M$18-A61)/12)),"")))</f>
        <v/>
      </c>
      <c r="L61" s="207" t="str">
        <f t="shared" si="2"/>
        <v/>
      </c>
      <c r="M61" s="88"/>
      <c r="N61" s="88"/>
      <c r="O61" s="266"/>
      <c r="P61" s="270">
        <f t="shared" ca="1" si="10"/>
        <v>3553.6936285293136</v>
      </c>
      <c r="Q61" s="222"/>
      <c r="R61" s="215">
        <f ca="1">IF(A61&lt;=$M$18,XIRR(S$28:S61,B$28:B61),"")</f>
        <v>0.22361275553703308</v>
      </c>
      <c r="S61" s="231">
        <f t="shared" ca="1" si="11"/>
        <v>3553.6936285293136</v>
      </c>
      <c r="T61" s="222"/>
      <c r="U61" s="228"/>
    </row>
    <row r="62" spans="1:21" x14ac:dyDescent="0.35">
      <c r="A62" s="211">
        <f t="shared" si="3"/>
        <v>34</v>
      </c>
      <c r="B62" s="212">
        <f t="shared" ca="1" si="4"/>
        <v>45779</v>
      </c>
      <c r="C62" s="213">
        <f t="shared" ca="1" si="5"/>
        <v>31</v>
      </c>
      <c r="D62" s="221">
        <f t="shared" ca="1" si="6"/>
        <v>3553.6936285293136</v>
      </c>
      <c r="E62" s="221">
        <f t="shared" ca="1" si="7"/>
        <v>6730.6200352764063</v>
      </c>
      <c r="F62" s="221">
        <f t="shared" ca="1" si="8"/>
        <v>3422.2624781838354</v>
      </c>
      <c r="G62" s="226">
        <f t="shared" ca="1" si="9"/>
        <v>131.43115034547847</v>
      </c>
      <c r="H62" s="88"/>
      <c r="I62" s="88"/>
      <c r="J62" s="88"/>
      <c r="K62" s="207" t="str">
        <f ca="1">IF(B62="","",IF(A62=0,'Розрах.заг.варт.'!$F$8*(IF($M$18-A62&gt;=12,$K$18,$K$18*($O$18-A62)/12)),IF(MOD(A62,12)=0,'Розрах.заг.варт.'!$F$8*(IF($M$18-A62&gt;=12,$K$18,$K$18*($M$18-A62)/12)),"")))</f>
        <v/>
      </c>
      <c r="L62" s="207" t="str">
        <f t="shared" si="2"/>
        <v/>
      </c>
      <c r="M62" s="88"/>
      <c r="N62" s="88"/>
      <c r="O62" s="266"/>
      <c r="P62" s="270">
        <f t="shared" ca="1" si="10"/>
        <v>3553.6936285293136</v>
      </c>
      <c r="Q62" s="222"/>
      <c r="R62" s="215">
        <f ca="1">IF(A62&lt;=$M$18,XIRR(S$28:S62,B$28:B62),"")</f>
        <v>0.24410499930381771</v>
      </c>
      <c r="S62" s="231">
        <f t="shared" ca="1" si="11"/>
        <v>3553.6936285293136</v>
      </c>
      <c r="T62" s="222"/>
      <c r="U62" s="228"/>
    </row>
    <row r="63" spans="1:21" x14ac:dyDescent="0.35">
      <c r="A63" s="211">
        <f t="shared" si="3"/>
        <v>35</v>
      </c>
      <c r="B63" s="212">
        <f t="shared" ca="1" si="4"/>
        <v>45810</v>
      </c>
      <c r="C63" s="213">
        <f t="shared" ca="1" si="5"/>
        <v>30</v>
      </c>
      <c r="D63" s="221">
        <f t="shared" ca="1" si="6"/>
        <v>3553.6936285293136</v>
      </c>
      <c r="E63" s="221">
        <f t="shared" ca="1" si="7"/>
        <v>3264.0556661078626</v>
      </c>
      <c r="F63" s="221">
        <f t="shared" ca="1" si="8"/>
        <v>3466.5643691685436</v>
      </c>
      <c r="G63" s="226">
        <f t="shared" ca="1" si="9"/>
        <v>87.129259360769922</v>
      </c>
      <c r="H63" s="88"/>
      <c r="I63" s="88"/>
      <c r="J63" s="88"/>
      <c r="K63" s="207" t="str">
        <f ca="1">IF(B63="","",IF(A63=0,'Розрах.заг.варт.'!$F$8*(IF($M$18-A63&gt;=12,$K$18,$K$18*($O$18-A63)/12)),IF(MOD(A63,12)=0,'Розрах.заг.варт.'!$F$8*(IF($M$18-A63&gt;=12,$K$18,$K$18*($M$18-A63)/12)),"")))</f>
        <v/>
      </c>
      <c r="L63" s="207" t="str">
        <f t="shared" si="2"/>
        <v/>
      </c>
      <c r="M63" s="88"/>
      <c r="N63" s="88"/>
      <c r="O63" s="266"/>
      <c r="P63" s="270">
        <f t="shared" ca="1" si="10"/>
        <v>3553.6936285293136</v>
      </c>
      <c r="Q63" s="222"/>
      <c r="R63" s="215">
        <f ca="1">IF(A63&lt;=$M$18,XIRR(S$28:S63,B$28:B63),"")</f>
        <v>0.26329872012138367</v>
      </c>
      <c r="S63" s="231">
        <f t="shared" ca="1" si="11"/>
        <v>3553.6936285293136</v>
      </c>
      <c r="T63" s="222"/>
      <c r="U63" s="228"/>
    </row>
    <row r="64" spans="1:21" x14ac:dyDescent="0.35">
      <c r="A64" s="211">
        <f t="shared" si="3"/>
        <v>36</v>
      </c>
      <c r="B64" s="212">
        <f t="shared" ca="1" si="4"/>
        <v>45840</v>
      </c>
      <c r="C64" s="213">
        <f t="shared" ca="1" si="5"/>
        <v>31</v>
      </c>
      <c r="D64" s="221">
        <f t="shared" ca="1" si="6"/>
        <v>3553.6936285293136</v>
      </c>
      <c r="E64" s="221">
        <f t="shared" ca="1" si="7"/>
        <v>-247.38409112731506</v>
      </c>
      <c r="F64" s="221">
        <f t="shared" ca="1" si="8"/>
        <v>3511.4397572351777</v>
      </c>
      <c r="G64" s="226">
        <f t="shared" ca="1" si="9"/>
        <v>42.253871294136033</v>
      </c>
      <c r="H64" s="88"/>
      <c r="I64" s="88"/>
      <c r="J64" s="88"/>
      <c r="K64" s="207">
        <f ca="1">IF(B64="","",IF(A64=0,'Розрах.заг.варт.'!$F$8*(IF($M$18-A64&gt;=12,$K$18,$K$18*($O$18-A64)/12)),IF(MOD(A64,12)=0,'Розрах.заг.варт.'!$F$8*(IF($M$18-A64&gt;=12,$K$18,$K$18*($M$18-A64)/12)),"")))</f>
        <v>0</v>
      </c>
      <c r="L64" s="207">
        <f t="shared" ca="1" si="2"/>
        <v>0</v>
      </c>
      <c r="M64" s="88"/>
      <c r="N64" s="88"/>
      <c r="O64" s="266"/>
      <c r="P64" s="270">
        <f t="shared" ca="1" si="10"/>
        <v>3553.6936285293136</v>
      </c>
      <c r="Q64" s="222"/>
      <c r="R64" s="215">
        <f ca="1">IF(A64&lt;=$M$18,XIRR(S$28:S64,B$28:B64),"")</f>
        <v>0.28129592537879944</v>
      </c>
      <c r="S64" s="231">
        <f t="shared" ca="1" si="11"/>
        <v>3553.6936285293136</v>
      </c>
      <c r="T64" s="222"/>
      <c r="U64" s="228"/>
    </row>
    <row r="65" spans="1:21" x14ac:dyDescent="0.35">
      <c r="A65" s="211" t="str">
        <f t="shared" si="3"/>
        <v/>
      </c>
      <c r="B65" s="212" t="str">
        <f t="shared" si="4"/>
        <v/>
      </c>
      <c r="C65" s="213" t="str">
        <f t="shared" si="5"/>
        <v/>
      </c>
      <c r="D65" s="221">
        <f t="shared" si="6"/>
        <v>0</v>
      </c>
      <c r="E65" s="221">
        <f t="shared" si="7"/>
        <v>0</v>
      </c>
      <c r="F65" s="221">
        <f t="shared" si="8"/>
        <v>0</v>
      </c>
      <c r="G65" s="226">
        <f t="shared" si="9"/>
        <v>0</v>
      </c>
      <c r="H65" s="88"/>
      <c r="I65" s="88"/>
      <c r="J65" s="88"/>
      <c r="K65" s="207" t="str">
        <f>IF(B65="","",IF(A65=0,'Розрах.заг.варт.'!$F$8*(IF($M$18-A65&gt;=12,$K$18,$K$18*($O$18-A65)/12)),IF(MOD(A65,12)=0,'Розрах.заг.варт.'!$F$8*(IF($M$18-A65&gt;=12,$K$18,$K$18*($M$18-A65)/12)),"")))</f>
        <v/>
      </c>
      <c r="L65" s="207" t="str">
        <f t="shared" si="2"/>
        <v/>
      </c>
      <c r="M65" s="88"/>
      <c r="N65" s="88"/>
      <c r="O65" s="266"/>
      <c r="P65" s="270">
        <f t="shared" si="10"/>
        <v>0</v>
      </c>
      <c r="Q65" s="222"/>
      <c r="R65" s="215" t="str">
        <f>IF(A65&lt;=$M$18,XIRR(S$28:S65,B$28:B65),"")</f>
        <v/>
      </c>
      <c r="S65" s="231">
        <f t="shared" si="11"/>
        <v>0</v>
      </c>
      <c r="T65" s="222"/>
      <c r="U65" s="228"/>
    </row>
    <row r="66" spans="1:21" x14ac:dyDescent="0.35">
      <c r="A66" s="211" t="str">
        <f t="shared" si="3"/>
        <v/>
      </c>
      <c r="B66" s="212" t="str">
        <f t="shared" si="4"/>
        <v/>
      </c>
      <c r="C66" s="213" t="str">
        <f t="shared" si="5"/>
        <v/>
      </c>
      <c r="D66" s="221">
        <f t="shared" si="6"/>
        <v>0</v>
      </c>
      <c r="E66" s="221">
        <f t="shared" si="7"/>
        <v>0</v>
      </c>
      <c r="F66" s="221">
        <f t="shared" si="8"/>
        <v>0</v>
      </c>
      <c r="G66" s="226">
        <f t="shared" si="9"/>
        <v>0</v>
      </c>
      <c r="H66" s="88"/>
      <c r="I66" s="88"/>
      <c r="J66" s="88"/>
      <c r="K66" s="207" t="str">
        <f>IF(B66="","",IF(A66=0,'Розрах.заг.варт.'!$F$8*(IF($M$18-A66&gt;=12,$K$18,$K$18*($O$18-A66)/12)),IF(MOD(A66,12)=0,'Розрах.заг.варт.'!$F$8*(IF($M$18-A66&gt;=12,$K$18,$K$18*($M$18-A66)/12)),"")))</f>
        <v/>
      </c>
      <c r="L66" s="207" t="str">
        <f t="shared" si="2"/>
        <v/>
      </c>
      <c r="M66" s="88"/>
      <c r="N66" s="88"/>
      <c r="O66" s="266"/>
      <c r="P66" s="270">
        <f t="shared" si="10"/>
        <v>0</v>
      </c>
      <c r="Q66" s="222"/>
      <c r="R66" s="215" t="str">
        <f>IF(A66&lt;=$M$18,XIRR(S$28:S66,B$28:B66),"")</f>
        <v/>
      </c>
      <c r="S66" s="231">
        <f t="shared" si="11"/>
        <v>0</v>
      </c>
      <c r="T66" s="222"/>
      <c r="U66" s="228"/>
    </row>
    <row r="67" spans="1:21" x14ac:dyDescent="0.35">
      <c r="A67" s="211" t="str">
        <f t="shared" si="3"/>
        <v/>
      </c>
      <c r="B67" s="212" t="str">
        <f t="shared" si="4"/>
        <v/>
      </c>
      <c r="C67" s="213" t="str">
        <f t="shared" si="5"/>
        <v/>
      </c>
      <c r="D67" s="221">
        <f t="shared" si="6"/>
        <v>0</v>
      </c>
      <c r="E67" s="221">
        <f t="shared" si="7"/>
        <v>0</v>
      </c>
      <c r="F67" s="221">
        <f t="shared" si="8"/>
        <v>0</v>
      </c>
      <c r="G67" s="226">
        <f t="shared" si="9"/>
        <v>0</v>
      </c>
      <c r="H67" s="88"/>
      <c r="I67" s="88"/>
      <c r="J67" s="88"/>
      <c r="K67" s="207" t="str">
        <f>IF(B67="","",IF(A67=0,'Розрах.заг.варт.'!$F$8*(IF($M$18-A67&gt;=12,$K$18,$K$18*($O$18-A67)/12)),IF(MOD(A67,12)=0,'Розрах.заг.варт.'!$F$8*(IF($M$18-A67&gt;=12,$K$18,$K$18*($M$18-A67)/12)),"")))</f>
        <v/>
      </c>
      <c r="L67" s="207" t="str">
        <f t="shared" si="2"/>
        <v/>
      </c>
      <c r="M67" s="88"/>
      <c r="N67" s="88"/>
      <c r="O67" s="266"/>
      <c r="P67" s="270">
        <f t="shared" si="10"/>
        <v>0</v>
      </c>
      <c r="Q67" s="222"/>
      <c r="R67" s="215" t="str">
        <f>IF(A67&lt;=$M$18,XIRR(S$28:S67,B$28:B67),"")</f>
        <v/>
      </c>
      <c r="S67" s="231">
        <f t="shared" si="11"/>
        <v>0</v>
      </c>
      <c r="T67" s="222"/>
      <c r="U67" s="228"/>
    </row>
    <row r="68" spans="1:21" x14ac:dyDescent="0.35">
      <c r="A68" s="211" t="str">
        <f t="shared" si="3"/>
        <v/>
      </c>
      <c r="B68" s="212" t="str">
        <f t="shared" si="4"/>
        <v/>
      </c>
      <c r="C68" s="213" t="str">
        <f t="shared" si="5"/>
        <v/>
      </c>
      <c r="D68" s="221">
        <f t="shared" si="6"/>
        <v>0</v>
      </c>
      <c r="E68" s="221">
        <f t="shared" si="7"/>
        <v>0</v>
      </c>
      <c r="F68" s="221">
        <f t="shared" si="8"/>
        <v>0</v>
      </c>
      <c r="G68" s="226">
        <f t="shared" si="9"/>
        <v>0</v>
      </c>
      <c r="H68" s="88"/>
      <c r="I68" s="88"/>
      <c r="J68" s="88"/>
      <c r="K68" s="207" t="str">
        <f>IF(B68="","",IF(A68=0,'Розрах.заг.варт.'!$F$8*(IF($M$18-A68&gt;=12,$K$18,$K$18*($O$18-A68)/12)),IF(MOD(A68,12)=0,'Розрах.заг.варт.'!$F$8*(IF($M$18-A68&gt;=12,$K$18,$K$18*($M$18-A68)/12)),"")))</f>
        <v/>
      </c>
      <c r="L68" s="207" t="str">
        <f t="shared" si="2"/>
        <v/>
      </c>
      <c r="M68" s="88"/>
      <c r="N68" s="88"/>
      <c r="O68" s="266"/>
      <c r="P68" s="270">
        <f t="shared" si="10"/>
        <v>0</v>
      </c>
      <c r="Q68" s="222"/>
      <c r="R68" s="215" t="str">
        <f>IF(A68&lt;=$M$18,XIRR(S$28:S68,B$28:B68),"")</f>
        <v/>
      </c>
      <c r="S68" s="231">
        <f t="shared" si="11"/>
        <v>0</v>
      </c>
      <c r="T68" s="222"/>
      <c r="U68" s="228"/>
    </row>
    <row r="69" spans="1:21" x14ac:dyDescent="0.35">
      <c r="A69" s="211" t="str">
        <f t="shared" si="3"/>
        <v/>
      </c>
      <c r="B69" s="212" t="str">
        <f t="shared" si="4"/>
        <v/>
      </c>
      <c r="C69" s="213" t="str">
        <f t="shared" si="5"/>
        <v/>
      </c>
      <c r="D69" s="221">
        <f t="shared" si="6"/>
        <v>0</v>
      </c>
      <c r="E69" s="221">
        <f t="shared" si="7"/>
        <v>0</v>
      </c>
      <c r="F69" s="221">
        <f t="shared" si="8"/>
        <v>0</v>
      </c>
      <c r="G69" s="226">
        <f t="shared" si="9"/>
        <v>0</v>
      </c>
      <c r="H69" s="88"/>
      <c r="I69" s="88"/>
      <c r="J69" s="88"/>
      <c r="K69" s="207" t="str">
        <f>IF(B69="","",IF(A69=0,'Розрах.заг.варт.'!$F$8*(IF($M$18-A69&gt;=12,$K$18,$K$18*($O$18-A69)/12)),IF(MOD(A69,12)=0,'Розрах.заг.варт.'!$F$8*(IF($M$18-A69&gt;=12,$K$18,$K$18*($M$18-A69)/12)),"")))</f>
        <v/>
      </c>
      <c r="L69" s="207" t="str">
        <f t="shared" si="2"/>
        <v/>
      </c>
      <c r="M69" s="88"/>
      <c r="N69" s="88"/>
      <c r="O69" s="266"/>
      <c r="P69" s="270">
        <f t="shared" si="10"/>
        <v>0</v>
      </c>
      <c r="Q69" s="222"/>
      <c r="R69" s="215" t="str">
        <f>IF(A69&lt;=$M$18,XIRR(S$28:S69,B$28:B69),"")</f>
        <v/>
      </c>
      <c r="S69" s="231">
        <f t="shared" si="11"/>
        <v>0</v>
      </c>
      <c r="T69" s="222"/>
      <c r="U69" s="228"/>
    </row>
    <row r="70" spans="1:21" x14ac:dyDescent="0.35">
      <c r="A70" s="211" t="str">
        <f t="shared" si="3"/>
        <v/>
      </c>
      <c r="B70" s="212" t="str">
        <f t="shared" si="4"/>
        <v/>
      </c>
      <c r="C70" s="213" t="str">
        <f t="shared" si="5"/>
        <v/>
      </c>
      <c r="D70" s="221">
        <f t="shared" si="6"/>
        <v>0</v>
      </c>
      <c r="E70" s="221">
        <f t="shared" si="7"/>
        <v>0</v>
      </c>
      <c r="F70" s="221">
        <f t="shared" si="8"/>
        <v>0</v>
      </c>
      <c r="G70" s="226">
        <f t="shared" si="9"/>
        <v>0</v>
      </c>
      <c r="H70" s="88"/>
      <c r="I70" s="88"/>
      <c r="J70" s="88"/>
      <c r="K70" s="207" t="str">
        <f>IF(B70="","",IF(A70=0,'Розрах.заг.варт.'!$F$8*(IF($M$18-A70&gt;=12,$K$18,$K$18*($O$18-A70)/12)),IF(MOD(A70,12)=0,'Розрах.заг.варт.'!$F$8*(IF($M$18-A70&gt;=12,$K$18,$K$18*($M$18-A70)/12)),"")))</f>
        <v/>
      </c>
      <c r="L70" s="207" t="str">
        <f t="shared" si="2"/>
        <v/>
      </c>
      <c r="M70" s="88"/>
      <c r="N70" s="88"/>
      <c r="O70" s="266"/>
      <c r="P70" s="270">
        <f t="shared" si="10"/>
        <v>0</v>
      </c>
      <c r="Q70" s="222"/>
      <c r="R70" s="215" t="str">
        <f>IF(A70&lt;=$M$18,XIRR(S$28:S70,B$28:B70),"")</f>
        <v/>
      </c>
      <c r="S70" s="231">
        <f t="shared" si="11"/>
        <v>0</v>
      </c>
      <c r="T70" s="222"/>
      <c r="U70" s="228"/>
    </row>
    <row r="71" spans="1:21" x14ac:dyDescent="0.35">
      <c r="A71" s="211" t="str">
        <f t="shared" si="3"/>
        <v/>
      </c>
      <c r="B71" s="212" t="str">
        <f t="shared" si="4"/>
        <v/>
      </c>
      <c r="C71" s="213" t="str">
        <f t="shared" si="5"/>
        <v/>
      </c>
      <c r="D71" s="221">
        <f t="shared" si="6"/>
        <v>0</v>
      </c>
      <c r="E71" s="221">
        <f t="shared" si="7"/>
        <v>0</v>
      </c>
      <c r="F71" s="221">
        <f t="shared" si="8"/>
        <v>0</v>
      </c>
      <c r="G71" s="226">
        <f t="shared" si="9"/>
        <v>0</v>
      </c>
      <c r="H71" s="88"/>
      <c r="I71" s="88"/>
      <c r="J71" s="88"/>
      <c r="K71" s="207" t="str">
        <f>IF(B71="","",IF(A71=0,'Розрах.заг.варт.'!$F$8*(IF($M$18-A71&gt;=12,$K$18,$K$18*($O$18-A71)/12)),IF(MOD(A71,12)=0,'Розрах.заг.варт.'!$F$8*(IF($M$18-A71&gt;=12,$K$18,$K$18*($M$18-A71)/12)),"")))</f>
        <v/>
      </c>
      <c r="L71" s="207" t="str">
        <f t="shared" si="2"/>
        <v/>
      </c>
      <c r="M71" s="88"/>
      <c r="N71" s="88"/>
      <c r="O71" s="266"/>
      <c r="P71" s="270">
        <f t="shared" si="10"/>
        <v>0</v>
      </c>
      <c r="Q71" s="222"/>
      <c r="R71" s="215" t="str">
        <f>IF(A71&lt;=$M$18,XIRR(S$28:S71,B$28:B71),"")</f>
        <v/>
      </c>
      <c r="S71" s="231">
        <f t="shared" si="11"/>
        <v>0</v>
      </c>
      <c r="T71" s="222"/>
      <c r="U71" s="228"/>
    </row>
    <row r="72" spans="1:21" x14ac:dyDescent="0.35">
      <c r="A72" s="211" t="str">
        <f t="shared" si="3"/>
        <v/>
      </c>
      <c r="B72" s="212" t="str">
        <f t="shared" si="4"/>
        <v/>
      </c>
      <c r="C72" s="213" t="str">
        <f t="shared" si="5"/>
        <v/>
      </c>
      <c r="D72" s="221">
        <f t="shared" si="6"/>
        <v>0</v>
      </c>
      <c r="E72" s="221">
        <f t="shared" si="7"/>
        <v>0</v>
      </c>
      <c r="F72" s="221">
        <f t="shared" si="8"/>
        <v>0</v>
      </c>
      <c r="G72" s="226">
        <f t="shared" si="9"/>
        <v>0</v>
      </c>
      <c r="H72" s="88"/>
      <c r="I72" s="88"/>
      <c r="J72" s="88"/>
      <c r="K72" s="207" t="str">
        <f>IF(B72="","",IF(A72=0,'Розрах.заг.варт.'!$F$8*(IF($M$18-A72&gt;=12,$K$18,$K$18*($O$18-A72)/12)),IF(MOD(A72,12)=0,'Розрах.заг.варт.'!$F$8*(IF($M$18-A72&gt;=12,$K$18,$K$18*($M$18-A72)/12)),"")))</f>
        <v/>
      </c>
      <c r="L72" s="207" t="str">
        <f t="shared" si="2"/>
        <v/>
      </c>
      <c r="M72" s="88"/>
      <c r="N72" s="88"/>
      <c r="O72" s="266"/>
      <c r="P72" s="270">
        <f t="shared" si="10"/>
        <v>0</v>
      </c>
      <c r="Q72" s="222"/>
      <c r="R72" s="215" t="str">
        <f>IF(A72&lt;=$M$18,XIRR(S$28:S72,B$28:B72),"")</f>
        <v/>
      </c>
      <c r="S72" s="231">
        <f t="shared" si="11"/>
        <v>0</v>
      </c>
      <c r="T72" s="222"/>
      <c r="U72" s="228"/>
    </row>
    <row r="73" spans="1:21" x14ac:dyDescent="0.35">
      <c r="A73" s="211" t="str">
        <f t="shared" si="3"/>
        <v/>
      </c>
      <c r="B73" s="212" t="str">
        <f t="shared" si="4"/>
        <v/>
      </c>
      <c r="C73" s="213" t="str">
        <f t="shared" si="5"/>
        <v/>
      </c>
      <c r="D73" s="221">
        <f t="shared" si="6"/>
        <v>0</v>
      </c>
      <c r="E73" s="221">
        <f t="shared" si="7"/>
        <v>0</v>
      </c>
      <c r="F73" s="221">
        <f t="shared" si="8"/>
        <v>0</v>
      </c>
      <c r="G73" s="226">
        <f t="shared" si="9"/>
        <v>0</v>
      </c>
      <c r="H73" s="88"/>
      <c r="I73" s="88"/>
      <c r="J73" s="88"/>
      <c r="K73" s="207" t="str">
        <f>IF(B73="","",IF(A73=0,'Розрах.заг.варт.'!$F$8*(IF($M$18-A73&gt;=12,$K$18,$K$18*($O$18-A73)/12)),IF(MOD(A73,12)=0,'Розрах.заг.варт.'!$F$8*(IF($M$18-A73&gt;=12,$K$18,$K$18*($M$18-A73)/12)),"")))</f>
        <v/>
      </c>
      <c r="L73" s="207" t="str">
        <f t="shared" si="2"/>
        <v/>
      </c>
      <c r="M73" s="88"/>
      <c r="N73" s="88"/>
      <c r="O73" s="266"/>
      <c r="P73" s="270">
        <f t="shared" si="10"/>
        <v>0</v>
      </c>
      <c r="Q73" s="222"/>
      <c r="R73" s="215" t="str">
        <f>IF(A73&lt;=$M$18,XIRR(S$28:S73,B$28:B73),"")</f>
        <v/>
      </c>
      <c r="S73" s="231">
        <f t="shared" si="11"/>
        <v>0</v>
      </c>
      <c r="T73" s="222"/>
      <c r="U73" s="228"/>
    </row>
    <row r="74" spans="1:21" x14ac:dyDescent="0.35">
      <c r="A74" s="211" t="str">
        <f t="shared" si="3"/>
        <v/>
      </c>
      <c r="B74" s="212" t="str">
        <f t="shared" si="4"/>
        <v/>
      </c>
      <c r="C74" s="213" t="str">
        <f t="shared" si="5"/>
        <v/>
      </c>
      <c r="D74" s="221">
        <f t="shared" si="6"/>
        <v>0</v>
      </c>
      <c r="E74" s="221">
        <f t="shared" si="7"/>
        <v>0</v>
      </c>
      <c r="F74" s="221">
        <f t="shared" si="8"/>
        <v>0</v>
      </c>
      <c r="G74" s="226">
        <f t="shared" si="9"/>
        <v>0</v>
      </c>
      <c r="H74" s="88"/>
      <c r="I74" s="88"/>
      <c r="J74" s="88"/>
      <c r="K74" s="207" t="str">
        <f>IF(B74="","",IF(A74=0,'Розрах.заг.варт.'!$F$8*(IF($M$18-A74&gt;=12,$K$18,$K$18*($O$18-A74)/12)),IF(MOD(A74,12)=0,'Розрах.заг.варт.'!$F$8*(IF($M$18-A74&gt;=12,$K$18,$K$18*($M$18-A74)/12)),"")))</f>
        <v/>
      </c>
      <c r="L74" s="207" t="str">
        <f t="shared" si="2"/>
        <v/>
      </c>
      <c r="M74" s="88"/>
      <c r="N74" s="88"/>
      <c r="O74" s="266"/>
      <c r="P74" s="270">
        <f t="shared" si="10"/>
        <v>0</v>
      </c>
      <c r="Q74" s="222"/>
      <c r="R74" s="215" t="str">
        <f>IF(A74&lt;=$M$18,XIRR(S$28:S74,B$28:B74),"")</f>
        <v/>
      </c>
      <c r="S74" s="231">
        <f t="shared" si="11"/>
        <v>0</v>
      </c>
      <c r="T74" s="222"/>
      <c r="U74" s="228"/>
    </row>
    <row r="75" spans="1:21" x14ac:dyDescent="0.35">
      <c r="A75" s="211" t="str">
        <f t="shared" si="3"/>
        <v/>
      </c>
      <c r="B75" s="212" t="str">
        <f t="shared" si="4"/>
        <v/>
      </c>
      <c r="C75" s="213" t="str">
        <f t="shared" si="5"/>
        <v/>
      </c>
      <c r="D75" s="221">
        <f t="shared" si="6"/>
        <v>0</v>
      </c>
      <c r="E75" s="221">
        <f t="shared" si="7"/>
        <v>0</v>
      </c>
      <c r="F75" s="221">
        <f t="shared" si="8"/>
        <v>0</v>
      </c>
      <c r="G75" s="226">
        <f t="shared" si="9"/>
        <v>0</v>
      </c>
      <c r="H75" s="88"/>
      <c r="I75" s="88"/>
      <c r="J75" s="88"/>
      <c r="K75" s="207" t="str">
        <f>IF(B75="","",IF(A75=0,'Розрах.заг.варт.'!$F$8*(IF($M$18-A75&gt;=12,$K$18,$K$18*($O$18-A75)/12)),IF(MOD(A75,12)=0,'Розрах.заг.варт.'!$F$8*(IF($M$18-A75&gt;=12,$K$18,$K$18*($M$18-A75)/12)),"")))</f>
        <v/>
      </c>
      <c r="L75" s="207" t="str">
        <f t="shared" si="2"/>
        <v/>
      </c>
      <c r="M75" s="88"/>
      <c r="N75" s="88"/>
      <c r="O75" s="266"/>
      <c r="P75" s="270">
        <f t="shared" si="10"/>
        <v>0</v>
      </c>
      <c r="Q75" s="222"/>
      <c r="R75" s="215" t="str">
        <f>IF(A75&lt;=$M$18,XIRR(S$28:S75,B$28:B75),"")</f>
        <v/>
      </c>
      <c r="S75" s="231">
        <f t="shared" si="11"/>
        <v>0</v>
      </c>
      <c r="T75" s="222"/>
      <c r="U75" s="228"/>
    </row>
    <row r="76" spans="1:21" x14ac:dyDescent="0.35">
      <c r="A76" s="211" t="str">
        <f t="shared" si="3"/>
        <v/>
      </c>
      <c r="B76" s="212" t="str">
        <f t="shared" si="4"/>
        <v/>
      </c>
      <c r="C76" s="213" t="str">
        <f t="shared" si="5"/>
        <v/>
      </c>
      <c r="D76" s="221">
        <f t="shared" si="6"/>
        <v>0</v>
      </c>
      <c r="E76" s="221">
        <f t="shared" si="7"/>
        <v>0</v>
      </c>
      <c r="F76" s="221">
        <f t="shared" si="8"/>
        <v>0</v>
      </c>
      <c r="G76" s="226">
        <f t="shared" si="9"/>
        <v>0</v>
      </c>
      <c r="H76" s="88"/>
      <c r="I76" s="88"/>
      <c r="J76" s="88"/>
      <c r="K76" s="207" t="str">
        <f>IF(B76="","",IF(A76=0,'Розрах.заг.варт.'!$F$8*(IF($M$18-A76&gt;=12,$K$18,$K$18*($O$18-A76)/12)),IF(MOD(A76,12)=0,'Розрах.заг.варт.'!$F$8*(IF($M$18-A76&gt;=12,$K$18,$K$18*($M$18-A76)/12)),"")))</f>
        <v/>
      </c>
      <c r="L76" s="207" t="str">
        <f t="shared" si="2"/>
        <v/>
      </c>
      <c r="M76" s="88"/>
      <c r="N76" s="88"/>
      <c r="O76" s="266"/>
      <c r="P76" s="270">
        <f t="shared" si="10"/>
        <v>0</v>
      </c>
      <c r="Q76" s="222"/>
      <c r="R76" s="215" t="str">
        <f>IF(A76&lt;=$M$18,XIRR(S$28:S76,B$28:B76),"")</f>
        <v/>
      </c>
      <c r="S76" s="231">
        <f t="shared" si="11"/>
        <v>0</v>
      </c>
      <c r="T76" s="222"/>
      <c r="U76" s="228"/>
    </row>
    <row r="77" spans="1:21" x14ac:dyDescent="0.35">
      <c r="A77" s="211" t="str">
        <f t="shared" si="3"/>
        <v/>
      </c>
      <c r="B77" s="212" t="str">
        <f t="shared" si="4"/>
        <v/>
      </c>
      <c r="C77" s="213" t="str">
        <f t="shared" si="5"/>
        <v/>
      </c>
      <c r="D77" s="221">
        <f t="shared" si="6"/>
        <v>0</v>
      </c>
      <c r="E77" s="221">
        <f t="shared" si="7"/>
        <v>0</v>
      </c>
      <c r="F77" s="221">
        <f t="shared" si="8"/>
        <v>0</v>
      </c>
      <c r="G77" s="226">
        <f t="shared" si="9"/>
        <v>0</v>
      </c>
      <c r="H77" s="88"/>
      <c r="I77" s="88"/>
      <c r="J77" s="88"/>
      <c r="K77" s="207" t="str">
        <f>IF(B77="","",IF(A77=0,'Розрах.заг.варт.'!$F$8*(IF($M$18-A77&gt;=12,$K$18,$K$18*($O$18-A77)/12)),IF(MOD(A77,12)=0,'Розрах.заг.варт.'!$F$8*(IF($M$18-A77&gt;=12,$K$18,$K$18*($M$18-A77)/12)),"")))</f>
        <v/>
      </c>
      <c r="L77" s="207" t="str">
        <f t="shared" si="2"/>
        <v/>
      </c>
      <c r="M77" s="88"/>
      <c r="N77" s="88"/>
      <c r="O77" s="266"/>
      <c r="P77" s="270">
        <f t="shared" si="10"/>
        <v>0</v>
      </c>
      <c r="Q77" s="222"/>
      <c r="R77" s="215" t="str">
        <f>IF(A77&lt;=$M$18,XIRR(S$28:S77,B$28:B77),"")</f>
        <v/>
      </c>
      <c r="S77" s="231">
        <f t="shared" si="11"/>
        <v>0</v>
      </c>
      <c r="T77" s="222"/>
      <c r="U77" s="228"/>
    </row>
    <row r="78" spans="1:21" x14ac:dyDescent="0.35">
      <c r="A78" s="211" t="str">
        <f t="shared" si="3"/>
        <v/>
      </c>
      <c r="B78" s="212" t="str">
        <f t="shared" si="4"/>
        <v/>
      </c>
      <c r="C78" s="213" t="str">
        <f t="shared" si="5"/>
        <v/>
      </c>
      <c r="D78" s="221">
        <f t="shared" si="6"/>
        <v>0</v>
      </c>
      <c r="E78" s="221">
        <f t="shared" si="7"/>
        <v>0</v>
      </c>
      <c r="F78" s="221">
        <f t="shared" si="8"/>
        <v>0</v>
      </c>
      <c r="G78" s="226">
        <f t="shared" si="9"/>
        <v>0</v>
      </c>
      <c r="H78" s="88"/>
      <c r="I78" s="88"/>
      <c r="J78" s="88"/>
      <c r="K78" s="207" t="str">
        <f>IF(B78="","",IF(A78=0,'Розрах.заг.варт.'!$F$8*(IF($M$18-A78&gt;=12,$K$18,$K$18*($O$18-A78)/12)),IF(MOD(A78,12)=0,'Розрах.заг.варт.'!$F$8*(IF($M$18-A78&gt;=12,$K$18,$K$18*($M$18-A78)/12)),"")))</f>
        <v/>
      </c>
      <c r="L78" s="207" t="str">
        <f t="shared" si="2"/>
        <v/>
      </c>
      <c r="M78" s="88"/>
      <c r="N78" s="88"/>
      <c r="O78" s="266"/>
      <c r="P78" s="270">
        <f t="shared" si="10"/>
        <v>0</v>
      </c>
      <c r="Q78" s="222"/>
      <c r="R78" s="215" t="str">
        <f>IF(A78&lt;=$M$18,XIRR(S$28:S78,B$28:B78),"")</f>
        <v/>
      </c>
      <c r="S78" s="231">
        <f t="shared" si="11"/>
        <v>0</v>
      </c>
      <c r="T78" s="222"/>
      <c r="U78" s="228"/>
    </row>
    <row r="79" spans="1:21" x14ac:dyDescent="0.35">
      <c r="A79" s="211" t="str">
        <f t="shared" si="3"/>
        <v/>
      </c>
      <c r="B79" s="212" t="str">
        <f t="shared" si="4"/>
        <v/>
      </c>
      <c r="C79" s="213" t="str">
        <f t="shared" si="5"/>
        <v/>
      </c>
      <c r="D79" s="221">
        <f t="shared" si="6"/>
        <v>0</v>
      </c>
      <c r="E79" s="221">
        <f t="shared" si="7"/>
        <v>0</v>
      </c>
      <c r="F79" s="221">
        <f t="shared" si="8"/>
        <v>0</v>
      </c>
      <c r="G79" s="226">
        <f t="shared" si="9"/>
        <v>0</v>
      </c>
      <c r="H79" s="88"/>
      <c r="I79" s="88"/>
      <c r="J79" s="88"/>
      <c r="K79" s="207" t="str">
        <f>IF(B79="","",IF(A79=0,'Розрах.заг.варт.'!$F$8*(IF($M$18-A79&gt;=12,$K$18,$K$18*($O$18-A79)/12)),IF(MOD(A79,12)=0,'Розрах.заг.варт.'!$F$8*(IF($M$18-A79&gt;=12,$K$18,$K$18*($M$18-A79)/12)),"")))</f>
        <v/>
      </c>
      <c r="L79" s="207" t="str">
        <f t="shared" si="2"/>
        <v/>
      </c>
      <c r="M79" s="88"/>
      <c r="N79" s="88"/>
      <c r="O79" s="266"/>
      <c r="P79" s="270">
        <f t="shared" si="10"/>
        <v>0</v>
      </c>
      <c r="Q79" s="222"/>
      <c r="R79" s="215" t="str">
        <f>IF(A79&lt;=$M$18,XIRR(S$28:S79,B$28:B79),"")</f>
        <v/>
      </c>
      <c r="S79" s="231">
        <f t="shared" si="11"/>
        <v>0</v>
      </c>
      <c r="T79" s="222"/>
      <c r="U79" s="228"/>
    </row>
    <row r="80" spans="1:21" x14ac:dyDescent="0.35">
      <c r="A80" s="211" t="str">
        <f t="shared" si="3"/>
        <v/>
      </c>
      <c r="B80" s="212" t="str">
        <f t="shared" si="4"/>
        <v/>
      </c>
      <c r="C80" s="213" t="str">
        <f t="shared" si="5"/>
        <v/>
      </c>
      <c r="D80" s="221">
        <f t="shared" si="6"/>
        <v>0</v>
      </c>
      <c r="E80" s="221">
        <f t="shared" si="7"/>
        <v>0</v>
      </c>
      <c r="F80" s="221">
        <f t="shared" si="8"/>
        <v>0</v>
      </c>
      <c r="G80" s="226">
        <f t="shared" si="9"/>
        <v>0</v>
      </c>
      <c r="H80" s="88"/>
      <c r="I80" s="88"/>
      <c r="J80" s="88"/>
      <c r="K80" s="207" t="str">
        <f>IF(B80="","",IF(A80=0,'Розрах.заг.варт.'!$F$8*(IF($M$18-A80&gt;=12,$K$18,$K$18*($O$18-A80)/12)),IF(MOD(A80,12)=0,'Розрах.заг.варт.'!$F$8*(IF($M$18-A80&gt;=12,$K$18,$K$18*($M$18-A80)/12)),"")))</f>
        <v/>
      </c>
      <c r="L80" s="207" t="str">
        <f t="shared" si="2"/>
        <v/>
      </c>
      <c r="M80" s="88"/>
      <c r="N80" s="88"/>
      <c r="O80" s="266"/>
      <c r="P80" s="270">
        <f t="shared" si="10"/>
        <v>0</v>
      </c>
      <c r="Q80" s="222"/>
      <c r="R80" s="215" t="str">
        <f>IF(A80&lt;=$M$18,XIRR(S$28:S80,B$28:B80),"")</f>
        <v/>
      </c>
      <c r="S80" s="231">
        <f t="shared" si="11"/>
        <v>0</v>
      </c>
      <c r="T80" s="222"/>
      <c r="U80" s="228"/>
    </row>
    <row r="81" spans="1:21" x14ac:dyDescent="0.35">
      <c r="A81" s="211" t="str">
        <f t="shared" si="3"/>
        <v/>
      </c>
      <c r="B81" s="212" t="str">
        <f t="shared" si="4"/>
        <v/>
      </c>
      <c r="C81" s="213" t="str">
        <f t="shared" si="5"/>
        <v/>
      </c>
      <c r="D81" s="221">
        <f t="shared" si="6"/>
        <v>0</v>
      </c>
      <c r="E81" s="221">
        <f t="shared" si="7"/>
        <v>0</v>
      </c>
      <c r="F81" s="221">
        <f t="shared" si="8"/>
        <v>0</v>
      </c>
      <c r="G81" s="226">
        <f t="shared" si="9"/>
        <v>0</v>
      </c>
      <c r="H81" s="88"/>
      <c r="I81" s="88"/>
      <c r="J81" s="88"/>
      <c r="K81" s="207" t="str">
        <f>IF(B81="","",IF(A81=0,'Розрах.заг.варт.'!$F$8*(IF($M$18-A81&gt;=12,$K$18,$K$18*($O$18-A81)/12)),IF(MOD(A81,12)=0,'Розрах.заг.варт.'!$F$8*(IF($M$18-A81&gt;=12,$K$18,$K$18*($M$18-A81)/12)),"")))</f>
        <v/>
      </c>
      <c r="L81" s="207" t="str">
        <f t="shared" si="2"/>
        <v/>
      </c>
      <c r="M81" s="88"/>
      <c r="N81" s="88"/>
      <c r="O81" s="266"/>
      <c r="P81" s="270">
        <f t="shared" si="10"/>
        <v>0</v>
      </c>
      <c r="Q81" s="222"/>
      <c r="R81" s="215" t="str">
        <f>IF(A81&lt;=$M$18,XIRR(S$28:S81,B$28:B81),"")</f>
        <v/>
      </c>
      <c r="S81" s="231">
        <f t="shared" si="11"/>
        <v>0</v>
      </c>
      <c r="T81" s="222"/>
      <c r="U81" s="228"/>
    </row>
    <row r="82" spans="1:21" x14ac:dyDescent="0.35">
      <c r="A82" s="211" t="str">
        <f t="shared" si="3"/>
        <v/>
      </c>
      <c r="B82" s="212" t="str">
        <f t="shared" si="4"/>
        <v/>
      </c>
      <c r="C82" s="213" t="str">
        <f t="shared" si="5"/>
        <v/>
      </c>
      <c r="D82" s="221">
        <f t="shared" si="6"/>
        <v>0</v>
      </c>
      <c r="E82" s="221">
        <f t="shared" si="7"/>
        <v>0</v>
      </c>
      <c r="F82" s="221">
        <f t="shared" si="8"/>
        <v>0</v>
      </c>
      <c r="G82" s="226">
        <f t="shared" si="9"/>
        <v>0</v>
      </c>
      <c r="H82" s="88"/>
      <c r="I82" s="88"/>
      <c r="J82" s="88"/>
      <c r="K82" s="207" t="str">
        <f>IF(B82="","",IF(A82=0,'Розрах.заг.варт.'!$F$8*(IF($M$18-A82&gt;=12,$K$18,$K$18*($O$18-A82)/12)),IF(MOD(A82,12)=0,'Розрах.заг.варт.'!$F$8*(IF($M$18-A82&gt;=12,$K$18,$K$18*($M$18-A82)/12)),"")))</f>
        <v/>
      </c>
      <c r="L82" s="207" t="str">
        <f t="shared" si="2"/>
        <v/>
      </c>
      <c r="M82" s="88"/>
      <c r="N82" s="88"/>
      <c r="O82" s="266"/>
      <c r="P82" s="270">
        <f t="shared" si="10"/>
        <v>0</v>
      </c>
      <c r="Q82" s="222"/>
      <c r="R82" s="215" t="str">
        <f>IF(A82&lt;=$M$18,XIRR(S$28:S82,B$28:B82),"")</f>
        <v/>
      </c>
      <c r="S82" s="231">
        <f t="shared" si="11"/>
        <v>0</v>
      </c>
      <c r="T82" s="222"/>
      <c r="U82" s="228"/>
    </row>
    <row r="83" spans="1:21" x14ac:dyDescent="0.35">
      <c r="A83" s="211" t="str">
        <f t="shared" si="3"/>
        <v/>
      </c>
      <c r="B83" s="212" t="str">
        <f t="shared" si="4"/>
        <v/>
      </c>
      <c r="C83" s="213" t="str">
        <f t="shared" si="5"/>
        <v/>
      </c>
      <c r="D83" s="221">
        <f t="shared" si="6"/>
        <v>0</v>
      </c>
      <c r="E83" s="221">
        <f t="shared" si="7"/>
        <v>0</v>
      </c>
      <c r="F83" s="221">
        <f t="shared" si="8"/>
        <v>0</v>
      </c>
      <c r="G83" s="226">
        <f t="shared" si="9"/>
        <v>0</v>
      </c>
      <c r="H83" s="88"/>
      <c r="I83" s="88"/>
      <c r="J83" s="88"/>
      <c r="K83" s="207" t="str">
        <f>IF(B83="","",IF(A83=0,'Розрах.заг.варт.'!$F$8*(IF($M$18-A83&gt;=12,$K$18,$K$18*($O$18-A83)/12)),IF(MOD(A83,12)=0,'Розрах.заг.варт.'!$F$8*(IF($M$18-A83&gt;=12,$K$18,$K$18*($M$18-A83)/12)),"")))</f>
        <v/>
      </c>
      <c r="L83" s="207" t="str">
        <f t="shared" si="2"/>
        <v/>
      </c>
      <c r="M83" s="88"/>
      <c r="N83" s="88"/>
      <c r="O83" s="266"/>
      <c r="P83" s="270">
        <f t="shared" si="10"/>
        <v>0</v>
      </c>
      <c r="Q83" s="222"/>
      <c r="R83" s="215" t="str">
        <f>IF(A83&lt;=$M$18,XIRR(S$28:S83,B$28:B83),"")</f>
        <v/>
      </c>
      <c r="S83" s="231">
        <f t="shared" si="11"/>
        <v>0</v>
      </c>
      <c r="T83" s="222"/>
      <c r="U83" s="228"/>
    </row>
    <row r="84" spans="1:21" x14ac:dyDescent="0.35">
      <c r="A84" s="211" t="str">
        <f t="shared" si="3"/>
        <v/>
      </c>
      <c r="B84" s="212" t="str">
        <f t="shared" si="4"/>
        <v/>
      </c>
      <c r="C84" s="213" t="str">
        <f t="shared" si="5"/>
        <v/>
      </c>
      <c r="D84" s="221">
        <f t="shared" si="6"/>
        <v>0</v>
      </c>
      <c r="E84" s="221">
        <f t="shared" si="7"/>
        <v>0</v>
      </c>
      <c r="F84" s="221">
        <f t="shared" si="8"/>
        <v>0</v>
      </c>
      <c r="G84" s="226">
        <f t="shared" si="9"/>
        <v>0</v>
      </c>
      <c r="H84" s="88"/>
      <c r="I84" s="88"/>
      <c r="J84" s="88"/>
      <c r="K84" s="207" t="str">
        <f>IF(B84="","",IF(A84=0,'Розрах.заг.варт.'!$F$8*(IF($M$18-A84&gt;=12,$K$18,$K$18*($O$18-A84)/12)),IF(MOD(A84,12)=0,'Розрах.заг.варт.'!$F$8*(IF($M$18-A84&gt;=12,$K$18,$K$18*($M$18-A84)/12)),"")))</f>
        <v/>
      </c>
      <c r="L84" s="207" t="str">
        <f t="shared" si="2"/>
        <v/>
      </c>
      <c r="M84" s="88"/>
      <c r="N84" s="88"/>
      <c r="O84" s="266"/>
      <c r="P84" s="270">
        <f t="shared" si="10"/>
        <v>0</v>
      </c>
      <c r="Q84" s="222"/>
      <c r="R84" s="215" t="str">
        <f>IF(A84&lt;=$M$18,XIRR(S$28:S84,B$28:B84),"")</f>
        <v/>
      </c>
      <c r="S84" s="231">
        <f t="shared" si="11"/>
        <v>0</v>
      </c>
      <c r="T84" s="222"/>
      <c r="U84" s="228"/>
    </row>
    <row r="85" spans="1:21" x14ac:dyDescent="0.35">
      <c r="A85" s="211" t="str">
        <f t="shared" si="3"/>
        <v/>
      </c>
      <c r="B85" s="212" t="str">
        <f t="shared" si="4"/>
        <v/>
      </c>
      <c r="C85" s="213" t="str">
        <f t="shared" si="5"/>
        <v/>
      </c>
      <c r="D85" s="221">
        <f t="shared" si="6"/>
        <v>0</v>
      </c>
      <c r="E85" s="221">
        <f t="shared" si="7"/>
        <v>0</v>
      </c>
      <c r="F85" s="221">
        <f t="shared" si="8"/>
        <v>0</v>
      </c>
      <c r="G85" s="226">
        <f t="shared" si="9"/>
        <v>0</v>
      </c>
      <c r="H85" s="88"/>
      <c r="I85" s="88"/>
      <c r="J85" s="88"/>
      <c r="K85" s="207" t="str">
        <f>IF(B85="","",IF(A85=0,'Розрах.заг.варт.'!$F$8*(IF($M$18-A85&gt;=12,$K$18,$K$18*($O$18-A85)/12)),IF(MOD(A85,12)=0,'Розрах.заг.варт.'!$F$8*(IF($M$18-A85&gt;=12,$K$18,$K$18*($M$18-A85)/12)),"")))</f>
        <v/>
      </c>
      <c r="L85" s="207" t="str">
        <f t="shared" si="2"/>
        <v/>
      </c>
      <c r="M85" s="88"/>
      <c r="N85" s="88"/>
      <c r="O85" s="266"/>
      <c r="P85" s="270">
        <f t="shared" si="10"/>
        <v>0</v>
      </c>
      <c r="Q85" s="222"/>
      <c r="R85" s="215" t="str">
        <f>IF(A85&lt;=$M$18,XIRR(S$28:S85,B$28:B85),"")</f>
        <v/>
      </c>
      <c r="S85" s="231">
        <f t="shared" si="11"/>
        <v>0</v>
      </c>
      <c r="T85" s="222"/>
      <c r="U85" s="228"/>
    </row>
    <row r="86" spans="1:21" x14ac:dyDescent="0.35">
      <c r="A86" s="211" t="str">
        <f t="shared" si="3"/>
        <v/>
      </c>
      <c r="B86" s="212" t="str">
        <f t="shared" si="4"/>
        <v/>
      </c>
      <c r="C86" s="213" t="str">
        <f t="shared" si="5"/>
        <v/>
      </c>
      <c r="D86" s="221">
        <f t="shared" si="6"/>
        <v>0</v>
      </c>
      <c r="E86" s="221">
        <f t="shared" si="7"/>
        <v>0</v>
      </c>
      <c r="F86" s="221">
        <f t="shared" si="8"/>
        <v>0</v>
      </c>
      <c r="G86" s="226">
        <f t="shared" si="9"/>
        <v>0</v>
      </c>
      <c r="H86" s="88"/>
      <c r="I86" s="88"/>
      <c r="J86" s="88"/>
      <c r="K86" s="207" t="str">
        <f>IF(B86="","",IF(A86=0,'Розрах.заг.варт.'!$F$8*(IF($M$18-A86&gt;=12,$K$18,$K$18*($O$18-A86)/12)),IF(MOD(A86,12)=0,'Розрах.заг.варт.'!$F$8*(IF($M$18-A86&gt;=12,$K$18,$K$18*($M$18-A86)/12)),"")))</f>
        <v/>
      </c>
      <c r="L86" s="207" t="str">
        <f t="shared" si="2"/>
        <v/>
      </c>
      <c r="M86" s="88"/>
      <c r="N86" s="88"/>
      <c r="O86" s="266"/>
      <c r="P86" s="270">
        <f t="shared" si="10"/>
        <v>0</v>
      </c>
      <c r="Q86" s="222"/>
      <c r="R86" s="215" t="str">
        <f>IF(A86&lt;=$M$18,XIRR(S$28:S86,B$28:B86),"")</f>
        <v/>
      </c>
      <c r="S86" s="231">
        <f t="shared" si="11"/>
        <v>0</v>
      </c>
      <c r="T86" s="222"/>
      <c r="U86" s="228"/>
    </row>
    <row r="87" spans="1:21" x14ac:dyDescent="0.35">
      <c r="A87" s="211" t="str">
        <f t="shared" si="3"/>
        <v/>
      </c>
      <c r="B87" s="212" t="str">
        <f t="shared" si="4"/>
        <v/>
      </c>
      <c r="C87" s="213" t="str">
        <f t="shared" si="5"/>
        <v/>
      </c>
      <c r="D87" s="221">
        <f t="shared" si="6"/>
        <v>0</v>
      </c>
      <c r="E87" s="221">
        <f t="shared" si="7"/>
        <v>0</v>
      </c>
      <c r="F87" s="221">
        <f t="shared" si="8"/>
        <v>0</v>
      </c>
      <c r="G87" s="226">
        <f t="shared" si="9"/>
        <v>0</v>
      </c>
      <c r="H87" s="88"/>
      <c r="I87" s="88"/>
      <c r="J87" s="88"/>
      <c r="K87" s="207" t="str">
        <f>IF(B87="","",IF(A87=0,'Розрах.заг.варт.'!$F$8*(IF($M$18-A87&gt;=12,$K$18,$K$18*($O$18-A87)/12)),IF(MOD(A87,12)=0,'Розрах.заг.варт.'!$F$8*(IF($M$18-A87&gt;=12,$K$18,$K$18*($M$18-A87)/12)),"")))</f>
        <v/>
      </c>
      <c r="L87" s="207" t="str">
        <f t="shared" si="2"/>
        <v/>
      </c>
      <c r="M87" s="88"/>
      <c r="N87" s="88"/>
      <c r="O87" s="266"/>
      <c r="P87" s="270">
        <f t="shared" si="10"/>
        <v>0</v>
      </c>
      <c r="Q87" s="222"/>
      <c r="R87" s="215" t="str">
        <f>IF(A87&lt;=$M$18,XIRR(S$28:S87,B$28:B87),"")</f>
        <v/>
      </c>
      <c r="S87" s="231">
        <f t="shared" si="11"/>
        <v>0</v>
      </c>
      <c r="T87" s="222"/>
      <c r="U87" s="228"/>
    </row>
    <row r="88" spans="1:21" x14ac:dyDescent="0.35">
      <c r="A88" s="211" t="str">
        <f t="shared" si="3"/>
        <v/>
      </c>
      <c r="B88" s="212" t="str">
        <f t="shared" si="4"/>
        <v/>
      </c>
      <c r="C88" s="213" t="str">
        <f t="shared" si="5"/>
        <v/>
      </c>
      <c r="D88" s="221">
        <f t="shared" si="6"/>
        <v>0</v>
      </c>
      <c r="E88" s="221">
        <f t="shared" si="7"/>
        <v>0</v>
      </c>
      <c r="F88" s="221">
        <f t="shared" si="8"/>
        <v>0</v>
      </c>
      <c r="G88" s="226">
        <f t="shared" si="9"/>
        <v>0</v>
      </c>
      <c r="H88" s="88"/>
      <c r="I88" s="88"/>
      <c r="J88" s="88"/>
      <c r="K88" s="207" t="str">
        <f>IF(B88="","",IF(A88=0,'Розрах.заг.варт.'!$F$8*(IF($M$18-A88&gt;=12,$K$18,$K$18*($O$18-A88)/12)),IF(MOD(A88,12)=0,'Розрах.заг.варт.'!$F$8*(IF($M$18-A88&gt;=12,$K$18,$K$18*($M$18-A88)/12)),"")))</f>
        <v/>
      </c>
      <c r="L88" s="207" t="str">
        <f t="shared" si="2"/>
        <v/>
      </c>
      <c r="M88" s="88"/>
      <c r="N88" s="88"/>
      <c r="O88" s="266"/>
      <c r="P88" s="270">
        <f t="shared" si="10"/>
        <v>0</v>
      </c>
      <c r="Q88" s="222"/>
      <c r="R88" s="215" t="str">
        <f>IF(A88&lt;=$M$18,XIRR(S$28:S88,B$28:B88),"")</f>
        <v/>
      </c>
      <c r="S88" s="231">
        <f t="shared" si="11"/>
        <v>0</v>
      </c>
      <c r="T88" s="222"/>
      <c r="U88" s="228"/>
    </row>
    <row r="89" spans="1:21" x14ac:dyDescent="0.35">
      <c r="A89" s="211" t="str">
        <f t="shared" si="3"/>
        <v/>
      </c>
      <c r="B89" s="212" t="str">
        <f t="shared" si="4"/>
        <v/>
      </c>
      <c r="C89" s="213" t="str">
        <f t="shared" si="5"/>
        <v/>
      </c>
      <c r="D89" s="221">
        <f t="shared" si="6"/>
        <v>0</v>
      </c>
      <c r="E89" s="221">
        <f t="shared" si="7"/>
        <v>0</v>
      </c>
      <c r="F89" s="221">
        <f t="shared" si="8"/>
        <v>0</v>
      </c>
      <c r="G89" s="226">
        <f t="shared" si="9"/>
        <v>0</v>
      </c>
      <c r="H89" s="88"/>
      <c r="I89" s="88"/>
      <c r="J89" s="88"/>
      <c r="K89" s="207" t="str">
        <f>IF(B89="","",IF(A89=0,'Розрах.заг.варт.'!$F$8*(IF($M$18-A89&gt;=12,$K$18,$K$18*($O$18-A89)/12)),IF(MOD(A89,12)=0,'Розрах.заг.варт.'!$F$8*(IF($M$18-A89&gt;=12,$K$18,$K$18*($M$18-A89)/12)),"")))</f>
        <v/>
      </c>
      <c r="L89" s="207" t="str">
        <f t="shared" si="2"/>
        <v/>
      </c>
      <c r="M89" s="88"/>
      <c r="N89" s="88"/>
      <c r="O89" s="266"/>
      <c r="P89" s="270">
        <f t="shared" si="10"/>
        <v>0</v>
      </c>
      <c r="Q89" s="222"/>
      <c r="R89" s="215" t="str">
        <f>IF(A89&lt;=$M$18,XIRR(S$28:S89,B$28:B89),"")</f>
        <v/>
      </c>
      <c r="S89" s="231">
        <f t="shared" si="11"/>
        <v>0</v>
      </c>
      <c r="T89" s="222"/>
      <c r="U89" s="228"/>
    </row>
    <row r="90" spans="1:21" x14ac:dyDescent="0.35">
      <c r="A90" s="211" t="str">
        <f t="shared" si="3"/>
        <v/>
      </c>
      <c r="B90" s="212" t="str">
        <f t="shared" si="4"/>
        <v/>
      </c>
      <c r="C90" s="213" t="str">
        <f t="shared" si="5"/>
        <v/>
      </c>
      <c r="D90" s="221">
        <f t="shared" si="6"/>
        <v>0</v>
      </c>
      <c r="E90" s="221">
        <f t="shared" si="7"/>
        <v>0</v>
      </c>
      <c r="F90" s="221">
        <f t="shared" si="8"/>
        <v>0</v>
      </c>
      <c r="G90" s="226">
        <f t="shared" si="9"/>
        <v>0</v>
      </c>
      <c r="H90" s="88"/>
      <c r="I90" s="88"/>
      <c r="J90" s="88"/>
      <c r="K90" s="207" t="str">
        <f>IF(B90="","",IF(A90=0,'Розрах.заг.варт.'!$F$8*(IF($M$18-A90&gt;=12,$K$18,$K$18*($O$18-A90)/12)),IF(MOD(A90,12)=0,'Розрах.заг.варт.'!$F$8*(IF($M$18-A90&gt;=12,$K$18,$K$18*($M$18-A90)/12)),"")))</f>
        <v/>
      </c>
      <c r="L90" s="207" t="str">
        <f t="shared" si="2"/>
        <v/>
      </c>
      <c r="M90" s="88"/>
      <c r="N90" s="88"/>
      <c r="O90" s="266"/>
      <c r="P90" s="270">
        <f t="shared" si="10"/>
        <v>0</v>
      </c>
      <c r="Q90" s="222"/>
      <c r="R90" s="215" t="str">
        <f>IF(A90&lt;=$M$18,XIRR(S$28:S90,B$28:B90),"")</f>
        <v/>
      </c>
      <c r="S90" s="231">
        <f t="shared" si="11"/>
        <v>0</v>
      </c>
      <c r="T90" s="222"/>
      <c r="U90" s="228"/>
    </row>
    <row r="91" spans="1:21" x14ac:dyDescent="0.35">
      <c r="A91" s="211" t="str">
        <f t="shared" si="3"/>
        <v/>
      </c>
      <c r="B91" s="212" t="str">
        <f t="shared" si="4"/>
        <v/>
      </c>
      <c r="C91" s="213" t="str">
        <f t="shared" si="5"/>
        <v/>
      </c>
      <c r="D91" s="221">
        <f t="shared" si="6"/>
        <v>0</v>
      </c>
      <c r="E91" s="221">
        <f t="shared" si="7"/>
        <v>0</v>
      </c>
      <c r="F91" s="221">
        <f t="shared" si="8"/>
        <v>0</v>
      </c>
      <c r="G91" s="226">
        <f t="shared" si="9"/>
        <v>0</v>
      </c>
      <c r="H91" s="88"/>
      <c r="I91" s="88"/>
      <c r="J91" s="88"/>
      <c r="K91" s="207" t="str">
        <f>IF(B91="","",IF(A91=0,'Розрах.заг.варт.'!$F$8*(IF($M$18-A91&gt;=12,$K$18,$K$18*($O$18-A91)/12)),IF(MOD(A91,12)=0,'Розрах.заг.варт.'!$F$8*(IF($M$18-A91&gt;=12,$K$18,$K$18*($M$18-A91)/12)),"")))</f>
        <v/>
      </c>
      <c r="L91" s="207" t="str">
        <f t="shared" si="2"/>
        <v/>
      </c>
      <c r="M91" s="88"/>
      <c r="N91" s="88"/>
      <c r="O91" s="266"/>
      <c r="P91" s="270">
        <f t="shared" si="10"/>
        <v>0</v>
      </c>
      <c r="Q91" s="222"/>
      <c r="R91" s="215" t="str">
        <f>IF(A91&lt;=$M$18,XIRR(S$28:S91,B$28:B91),"")</f>
        <v/>
      </c>
      <c r="S91" s="231">
        <f t="shared" si="11"/>
        <v>0</v>
      </c>
      <c r="T91" s="222"/>
      <c r="U91" s="228"/>
    </row>
    <row r="92" spans="1:21" x14ac:dyDescent="0.35">
      <c r="A92" s="211" t="str">
        <f t="shared" si="3"/>
        <v/>
      </c>
      <c r="B92" s="212" t="str">
        <f t="shared" si="4"/>
        <v/>
      </c>
      <c r="C92" s="213" t="str">
        <f t="shared" si="5"/>
        <v/>
      </c>
      <c r="D92" s="221">
        <f t="shared" si="6"/>
        <v>0</v>
      </c>
      <c r="E92" s="221">
        <f t="shared" si="7"/>
        <v>0</v>
      </c>
      <c r="F92" s="221">
        <f t="shared" si="8"/>
        <v>0</v>
      </c>
      <c r="G92" s="226">
        <f t="shared" si="9"/>
        <v>0</v>
      </c>
      <c r="H92" s="88"/>
      <c r="I92" s="88"/>
      <c r="J92" s="88"/>
      <c r="K92" s="207" t="str">
        <f>IF(B92="","",IF(A92=0,'Розрах.заг.варт.'!$F$8*(IF($M$18-A92&gt;=12,$K$18,$K$18*($O$18-A92)/12)),IF(MOD(A92,12)=0,'Розрах.заг.варт.'!$F$8*(IF($M$18-A92&gt;=12,$K$18,$K$18*($M$18-A92)/12)),"")))</f>
        <v/>
      </c>
      <c r="L92" s="207" t="str">
        <f t="shared" si="2"/>
        <v/>
      </c>
      <c r="M92" s="88"/>
      <c r="N92" s="88"/>
      <c r="O92" s="266"/>
      <c r="P92" s="270">
        <f t="shared" si="10"/>
        <v>0</v>
      </c>
      <c r="Q92" s="222"/>
      <c r="R92" s="215" t="str">
        <f>IF(A92&lt;=$M$18,XIRR(S$28:S92,B$28:B92),"")</f>
        <v/>
      </c>
      <c r="S92" s="231">
        <f t="shared" si="11"/>
        <v>0</v>
      </c>
      <c r="T92" s="222"/>
      <c r="U92" s="228"/>
    </row>
    <row r="93" spans="1:21" x14ac:dyDescent="0.35">
      <c r="A93" s="211" t="str">
        <f t="shared" si="3"/>
        <v/>
      </c>
      <c r="B93" s="212" t="str">
        <f t="shared" si="4"/>
        <v/>
      </c>
      <c r="C93" s="213" t="str">
        <f t="shared" si="5"/>
        <v/>
      </c>
      <c r="D93" s="221">
        <f t="shared" si="6"/>
        <v>0</v>
      </c>
      <c r="E93" s="221">
        <f t="shared" si="7"/>
        <v>0</v>
      </c>
      <c r="F93" s="221">
        <f t="shared" si="8"/>
        <v>0</v>
      </c>
      <c r="G93" s="226">
        <f t="shared" si="9"/>
        <v>0</v>
      </c>
      <c r="H93" s="88"/>
      <c r="I93" s="88"/>
      <c r="J93" s="88"/>
      <c r="K93" s="207" t="str">
        <f>IF(B93="","",IF(A93=0,'Розрах.заг.варт.'!$F$8*(IF($M$18-A93&gt;=12,$K$18,$K$18*($O$18-A93)/12)),IF(MOD(A93,12)=0,'Розрах.заг.варт.'!$F$8*(IF($M$18-A93&gt;=12,$K$18,$K$18*($M$18-A93)/12)),"")))</f>
        <v/>
      </c>
      <c r="L93" s="207" t="str">
        <f t="shared" ref="L93:L156" si="12">IF(A93="","",
IF(MOD(A93,12)=0,(E93+SUM(G94:G105))*(IF(($M$18-A93)&gt;=12,1,($M$18-A93)/12)*$L$18),""))</f>
        <v/>
      </c>
      <c r="M93" s="88"/>
      <c r="N93" s="88"/>
      <c r="O93" s="266"/>
      <c r="P93" s="270">
        <f t="shared" si="10"/>
        <v>0</v>
      </c>
      <c r="Q93" s="222"/>
      <c r="R93" s="215" t="str">
        <f>IF(A93&lt;=$M$18,XIRR(S$28:S93,B$28:B93),"")</f>
        <v/>
      </c>
      <c r="S93" s="231">
        <f t="shared" si="11"/>
        <v>0</v>
      </c>
      <c r="T93" s="222"/>
      <c r="U93" s="228"/>
    </row>
    <row r="94" spans="1:21" x14ac:dyDescent="0.35">
      <c r="A94" s="211" t="str">
        <f t="shared" ref="A94:A157" si="13">IF(A93&lt;$M$18,A93+1,"")</f>
        <v/>
      </c>
      <c r="B94" s="212" t="str">
        <f t="shared" ref="B94:B157" si="14">IF(A93&lt;$M$18,EDATE(B93,1),"")</f>
        <v/>
      </c>
      <c r="C94" s="213" t="str">
        <f t="shared" ref="C94:C157" si="15">IF(A93&lt;$M$18,DAY(EOMONTH(B94,0)),"")</f>
        <v/>
      </c>
      <c r="D94" s="221">
        <f t="shared" ref="D94:D157" si="16">IF(B94="",0,IF(A93&lt;$M$18,PMT($F$18/($J$18/30),$M$18,$D$28),""))</f>
        <v>0</v>
      </c>
      <c r="E94" s="221">
        <f t="shared" ref="E94:E157" si="17">IF(B94="",0,IF(A93&lt;$M$18,E93-F94,""))</f>
        <v>0</v>
      </c>
      <c r="F94" s="221">
        <f t="shared" ref="F94:F157" si="18">IF(B94="",0,IF(A93&lt;$M$18,D94-G94,""))</f>
        <v>0</v>
      </c>
      <c r="G94" s="226">
        <f t="shared" ref="G94:G157" si="19">IF(A93="",0,
IF(A93&lt;=24,IF(A93&lt;$M$18,($F$18/($J$18/30))*E93,0),
IF(A93&lt;$M$18,($G$18/($J$18/30))*E93,0)))</f>
        <v>0</v>
      </c>
      <c r="H94" s="88"/>
      <c r="I94" s="88"/>
      <c r="J94" s="88"/>
      <c r="K94" s="207" t="str">
        <f>IF(B94="","",IF(A94=0,'Розрах.заг.варт.'!$F$8*(IF($M$18-A94&gt;=12,$K$18,$K$18*($O$18-A94)/12)),IF(MOD(A94,12)=0,'Розрах.заг.варт.'!$F$8*(IF($M$18-A94&gt;=12,$K$18,$K$18*($M$18-A94)/12)),"")))</f>
        <v/>
      </c>
      <c r="L94" s="207" t="str">
        <f t="shared" si="12"/>
        <v/>
      </c>
      <c r="M94" s="88"/>
      <c r="N94" s="88"/>
      <c r="O94" s="266"/>
      <c r="P94" s="270">
        <f t="shared" ref="P94:P157" si="20">D94+SUM(H94:N94)</f>
        <v>0</v>
      </c>
      <c r="Q94" s="222"/>
      <c r="R94" s="215" t="str">
        <f>IF(A94&lt;=$M$18,XIRR(S$28:S94,B$28:B94),"")</f>
        <v/>
      </c>
      <c r="S94" s="231">
        <f t="shared" ref="S94:S157" si="21">P94</f>
        <v>0</v>
      </c>
      <c r="T94" s="222"/>
      <c r="U94" s="228"/>
    </row>
    <row r="95" spans="1:21" x14ac:dyDescent="0.35">
      <c r="A95" s="211" t="str">
        <f t="shared" si="13"/>
        <v/>
      </c>
      <c r="B95" s="212" t="str">
        <f t="shared" si="14"/>
        <v/>
      </c>
      <c r="C95" s="213" t="str">
        <f t="shared" si="15"/>
        <v/>
      </c>
      <c r="D95" s="221">
        <f t="shared" si="16"/>
        <v>0</v>
      </c>
      <c r="E95" s="221">
        <f t="shared" si="17"/>
        <v>0</v>
      </c>
      <c r="F95" s="221">
        <f t="shared" si="18"/>
        <v>0</v>
      </c>
      <c r="G95" s="226">
        <f t="shared" si="19"/>
        <v>0</v>
      </c>
      <c r="H95" s="88"/>
      <c r="I95" s="88"/>
      <c r="J95" s="88"/>
      <c r="K95" s="207" t="str">
        <f>IF(B95="","",IF(A95=0,'Розрах.заг.варт.'!$F$8*(IF($M$18-A95&gt;=12,$K$18,$K$18*($O$18-A95)/12)),IF(MOD(A95,12)=0,'Розрах.заг.варт.'!$F$8*(IF($M$18-A95&gt;=12,$K$18,$K$18*($M$18-A95)/12)),"")))</f>
        <v/>
      </c>
      <c r="L95" s="207" t="str">
        <f t="shared" si="12"/>
        <v/>
      </c>
      <c r="M95" s="88"/>
      <c r="N95" s="88"/>
      <c r="O95" s="266"/>
      <c r="P95" s="270">
        <f t="shared" si="20"/>
        <v>0</v>
      </c>
      <c r="Q95" s="222"/>
      <c r="R95" s="215" t="str">
        <f>IF(A95&lt;=$M$18,XIRR(S$28:S95,B$28:B95),"")</f>
        <v/>
      </c>
      <c r="S95" s="231">
        <f t="shared" si="21"/>
        <v>0</v>
      </c>
      <c r="T95" s="222"/>
      <c r="U95" s="228"/>
    </row>
    <row r="96" spans="1:21" x14ac:dyDescent="0.35">
      <c r="A96" s="211" t="str">
        <f t="shared" si="13"/>
        <v/>
      </c>
      <c r="B96" s="212" t="str">
        <f t="shared" si="14"/>
        <v/>
      </c>
      <c r="C96" s="213" t="str">
        <f t="shared" si="15"/>
        <v/>
      </c>
      <c r="D96" s="221">
        <f t="shared" si="16"/>
        <v>0</v>
      </c>
      <c r="E96" s="221">
        <f t="shared" si="17"/>
        <v>0</v>
      </c>
      <c r="F96" s="221">
        <f t="shared" si="18"/>
        <v>0</v>
      </c>
      <c r="G96" s="226">
        <f t="shared" si="19"/>
        <v>0</v>
      </c>
      <c r="H96" s="88"/>
      <c r="I96" s="88"/>
      <c r="J96" s="88"/>
      <c r="K96" s="207" t="str">
        <f>IF(B96="","",IF(A96=0,'Розрах.заг.варт.'!$F$8*(IF($M$18-A96&gt;=12,$K$18,$K$18*($O$18-A96)/12)),IF(MOD(A96,12)=0,'Розрах.заг.варт.'!$F$8*(IF($M$18-A96&gt;=12,$K$18,$K$18*($M$18-A96)/12)),"")))</f>
        <v/>
      </c>
      <c r="L96" s="207" t="str">
        <f t="shared" si="12"/>
        <v/>
      </c>
      <c r="M96" s="88"/>
      <c r="N96" s="88"/>
      <c r="O96" s="266"/>
      <c r="P96" s="270">
        <f t="shared" si="20"/>
        <v>0</v>
      </c>
      <c r="Q96" s="222"/>
      <c r="R96" s="215" t="str">
        <f>IF(A96&lt;=$M$18,XIRR(S$28:S96,B$28:B96),"")</f>
        <v/>
      </c>
      <c r="S96" s="231">
        <f t="shared" si="21"/>
        <v>0</v>
      </c>
      <c r="T96" s="222"/>
      <c r="U96" s="228"/>
    </row>
    <row r="97" spans="1:21" x14ac:dyDescent="0.35">
      <c r="A97" s="211" t="str">
        <f t="shared" si="13"/>
        <v/>
      </c>
      <c r="B97" s="212" t="str">
        <f t="shared" si="14"/>
        <v/>
      </c>
      <c r="C97" s="213" t="str">
        <f t="shared" si="15"/>
        <v/>
      </c>
      <c r="D97" s="221">
        <f t="shared" si="16"/>
        <v>0</v>
      </c>
      <c r="E97" s="221">
        <f t="shared" si="17"/>
        <v>0</v>
      </c>
      <c r="F97" s="221">
        <f t="shared" si="18"/>
        <v>0</v>
      </c>
      <c r="G97" s="226">
        <f t="shared" si="19"/>
        <v>0</v>
      </c>
      <c r="H97" s="88"/>
      <c r="I97" s="88"/>
      <c r="J97" s="88"/>
      <c r="K97" s="207" t="str">
        <f>IF(B97="","",IF(A97=0,'Розрах.заг.варт.'!$F$8*(IF($M$18-A97&gt;=12,$K$18,$K$18*($O$18-A97)/12)),IF(MOD(A97,12)=0,'Розрах.заг.варт.'!$F$8*(IF($M$18-A97&gt;=12,$K$18,$K$18*($M$18-A97)/12)),"")))</f>
        <v/>
      </c>
      <c r="L97" s="207" t="str">
        <f t="shared" si="12"/>
        <v/>
      </c>
      <c r="M97" s="88"/>
      <c r="N97" s="88"/>
      <c r="O97" s="266"/>
      <c r="P97" s="270">
        <f t="shared" si="20"/>
        <v>0</v>
      </c>
      <c r="Q97" s="222"/>
      <c r="R97" s="215" t="str">
        <f>IF(A97&lt;=$M$18,XIRR(S$28:S97,B$28:B97),"")</f>
        <v/>
      </c>
      <c r="S97" s="231">
        <f t="shared" si="21"/>
        <v>0</v>
      </c>
      <c r="T97" s="222"/>
      <c r="U97" s="228"/>
    </row>
    <row r="98" spans="1:21" x14ac:dyDescent="0.35">
      <c r="A98" s="211" t="str">
        <f t="shared" si="13"/>
        <v/>
      </c>
      <c r="B98" s="212" t="str">
        <f t="shared" si="14"/>
        <v/>
      </c>
      <c r="C98" s="213" t="str">
        <f t="shared" si="15"/>
        <v/>
      </c>
      <c r="D98" s="221">
        <f t="shared" si="16"/>
        <v>0</v>
      </c>
      <c r="E98" s="221">
        <f t="shared" si="17"/>
        <v>0</v>
      </c>
      <c r="F98" s="221">
        <f t="shared" si="18"/>
        <v>0</v>
      </c>
      <c r="G98" s="226">
        <f t="shared" si="19"/>
        <v>0</v>
      </c>
      <c r="H98" s="88"/>
      <c r="I98" s="88"/>
      <c r="J98" s="88"/>
      <c r="K98" s="207" t="str">
        <f>IF(B98="","",IF(A98=0,'Розрах.заг.варт.'!$F$8*(IF($M$18-A98&gt;=12,$K$18,$K$18*($O$18-A98)/12)),IF(MOD(A98,12)=0,'Розрах.заг.варт.'!$F$8*(IF($M$18-A98&gt;=12,$K$18,$K$18*($M$18-A98)/12)),"")))</f>
        <v/>
      </c>
      <c r="L98" s="207" t="str">
        <f t="shared" si="12"/>
        <v/>
      </c>
      <c r="M98" s="88"/>
      <c r="N98" s="88"/>
      <c r="O98" s="266"/>
      <c r="P98" s="270">
        <f t="shared" si="20"/>
        <v>0</v>
      </c>
      <c r="Q98" s="222"/>
      <c r="R98" s="215" t="str">
        <f>IF(A98&lt;=$M$18,XIRR(S$28:S98,B$28:B98),"")</f>
        <v/>
      </c>
      <c r="S98" s="231">
        <f t="shared" si="21"/>
        <v>0</v>
      </c>
      <c r="T98" s="222"/>
      <c r="U98" s="228"/>
    </row>
    <row r="99" spans="1:21" x14ac:dyDescent="0.35">
      <c r="A99" s="211" t="str">
        <f t="shared" si="13"/>
        <v/>
      </c>
      <c r="B99" s="212" t="str">
        <f t="shared" si="14"/>
        <v/>
      </c>
      <c r="C99" s="213" t="str">
        <f t="shared" si="15"/>
        <v/>
      </c>
      <c r="D99" s="221">
        <f t="shared" si="16"/>
        <v>0</v>
      </c>
      <c r="E99" s="221">
        <f t="shared" si="17"/>
        <v>0</v>
      </c>
      <c r="F99" s="221">
        <f t="shared" si="18"/>
        <v>0</v>
      </c>
      <c r="G99" s="226">
        <f t="shared" si="19"/>
        <v>0</v>
      </c>
      <c r="H99" s="88"/>
      <c r="I99" s="88"/>
      <c r="J99" s="88"/>
      <c r="K99" s="207" t="str">
        <f>IF(B99="","",IF(A99=0,'Розрах.заг.варт.'!$F$8*(IF($M$18-A99&gt;=12,$K$18,$K$18*($O$18-A99)/12)),IF(MOD(A99,12)=0,'Розрах.заг.варт.'!$F$8*(IF($M$18-A99&gt;=12,$K$18,$K$18*($M$18-A99)/12)),"")))</f>
        <v/>
      </c>
      <c r="L99" s="207" t="str">
        <f t="shared" si="12"/>
        <v/>
      </c>
      <c r="M99" s="88"/>
      <c r="N99" s="88"/>
      <c r="O99" s="266"/>
      <c r="P99" s="270">
        <f t="shared" si="20"/>
        <v>0</v>
      </c>
      <c r="Q99" s="222"/>
      <c r="R99" s="215" t="str">
        <f>IF(A99&lt;=$M$18,XIRR(S$28:S99,B$28:B99),"")</f>
        <v/>
      </c>
      <c r="S99" s="231">
        <f t="shared" si="21"/>
        <v>0</v>
      </c>
      <c r="T99" s="222"/>
      <c r="U99" s="228"/>
    </row>
    <row r="100" spans="1:21" x14ac:dyDescent="0.35">
      <c r="A100" s="211" t="str">
        <f t="shared" si="13"/>
        <v/>
      </c>
      <c r="B100" s="212" t="str">
        <f t="shared" si="14"/>
        <v/>
      </c>
      <c r="C100" s="213" t="str">
        <f t="shared" si="15"/>
        <v/>
      </c>
      <c r="D100" s="221">
        <f t="shared" si="16"/>
        <v>0</v>
      </c>
      <c r="E100" s="221">
        <f t="shared" si="17"/>
        <v>0</v>
      </c>
      <c r="F100" s="221">
        <f t="shared" si="18"/>
        <v>0</v>
      </c>
      <c r="G100" s="226">
        <f t="shared" si="19"/>
        <v>0</v>
      </c>
      <c r="H100" s="88"/>
      <c r="I100" s="88"/>
      <c r="J100" s="88"/>
      <c r="K100" s="207" t="str">
        <f>IF(B100="","",IF(A100=0,'Розрах.заг.варт.'!$F$8*(IF($M$18-A100&gt;=12,$K$18,$K$18*($O$18-A100)/12)),IF(MOD(A100,12)=0,'Розрах.заг.варт.'!$F$8*(IF($M$18-A100&gt;=12,$K$18,$K$18*($M$18-A100)/12)),"")))</f>
        <v/>
      </c>
      <c r="L100" s="207" t="str">
        <f t="shared" si="12"/>
        <v/>
      </c>
      <c r="M100" s="88"/>
      <c r="N100" s="88"/>
      <c r="O100" s="266"/>
      <c r="P100" s="270">
        <f t="shared" si="20"/>
        <v>0</v>
      </c>
      <c r="Q100" s="222"/>
      <c r="R100" s="215" t="str">
        <f>IF(A100&lt;=$M$18,XIRR(S$28:S100,B$28:B100),"")</f>
        <v/>
      </c>
      <c r="S100" s="231">
        <f t="shared" si="21"/>
        <v>0</v>
      </c>
      <c r="T100" s="222"/>
      <c r="U100" s="228"/>
    </row>
    <row r="101" spans="1:21" x14ac:dyDescent="0.35">
      <c r="A101" s="211" t="str">
        <f t="shared" si="13"/>
        <v/>
      </c>
      <c r="B101" s="212" t="str">
        <f t="shared" si="14"/>
        <v/>
      </c>
      <c r="C101" s="213" t="str">
        <f t="shared" si="15"/>
        <v/>
      </c>
      <c r="D101" s="221">
        <f t="shared" si="16"/>
        <v>0</v>
      </c>
      <c r="E101" s="221">
        <f t="shared" si="17"/>
        <v>0</v>
      </c>
      <c r="F101" s="221">
        <f t="shared" si="18"/>
        <v>0</v>
      </c>
      <c r="G101" s="226">
        <f t="shared" si="19"/>
        <v>0</v>
      </c>
      <c r="H101" s="88"/>
      <c r="I101" s="88"/>
      <c r="J101" s="88"/>
      <c r="K101" s="207" t="str">
        <f>IF(B101="","",IF(A101=0,'Розрах.заг.варт.'!$F$8*(IF($M$18-A101&gt;=12,$K$18,$K$18*($O$18-A101)/12)),IF(MOD(A101,12)=0,'Розрах.заг.варт.'!$F$8*(IF($M$18-A101&gt;=12,$K$18,$K$18*($M$18-A101)/12)),"")))</f>
        <v/>
      </c>
      <c r="L101" s="207" t="str">
        <f t="shared" si="12"/>
        <v/>
      </c>
      <c r="M101" s="88"/>
      <c r="N101" s="88"/>
      <c r="O101" s="266"/>
      <c r="P101" s="270">
        <f t="shared" si="20"/>
        <v>0</v>
      </c>
      <c r="Q101" s="222"/>
      <c r="R101" s="215" t="str">
        <f>IF(A101&lt;=$M$18,XIRR(S$28:S101,B$28:B101),"")</f>
        <v/>
      </c>
      <c r="S101" s="231">
        <f t="shared" si="21"/>
        <v>0</v>
      </c>
      <c r="T101" s="222"/>
      <c r="U101" s="228"/>
    </row>
    <row r="102" spans="1:21" x14ac:dyDescent="0.35">
      <c r="A102" s="211" t="str">
        <f t="shared" si="13"/>
        <v/>
      </c>
      <c r="B102" s="212" t="str">
        <f t="shared" si="14"/>
        <v/>
      </c>
      <c r="C102" s="213" t="str">
        <f t="shared" si="15"/>
        <v/>
      </c>
      <c r="D102" s="221">
        <f t="shared" si="16"/>
        <v>0</v>
      </c>
      <c r="E102" s="221">
        <f t="shared" si="17"/>
        <v>0</v>
      </c>
      <c r="F102" s="221">
        <f t="shared" si="18"/>
        <v>0</v>
      </c>
      <c r="G102" s="226">
        <f t="shared" si="19"/>
        <v>0</v>
      </c>
      <c r="H102" s="88"/>
      <c r="I102" s="88"/>
      <c r="J102" s="88"/>
      <c r="K102" s="207" t="str">
        <f>IF(B102="","",IF(A102=0,'Розрах.заг.варт.'!$F$8*(IF($M$18-A102&gt;=12,$K$18,$K$18*($O$18-A102)/12)),IF(MOD(A102,12)=0,'Розрах.заг.варт.'!$F$8*(IF($M$18-A102&gt;=12,$K$18,$K$18*($M$18-A102)/12)),"")))</f>
        <v/>
      </c>
      <c r="L102" s="207" t="str">
        <f t="shared" si="12"/>
        <v/>
      </c>
      <c r="M102" s="88"/>
      <c r="N102" s="88"/>
      <c r="O102" s="266"/>
      <c r="P102" s="270">
        <f t="shared" si="20"/>
        <v>0</v>
      </c>
      <c r="Q102" s="222"/>
      <c r="R102" s="215" t="str">
        <f>IF(A102&lt;=$M$18,XIRR(S$28:S102,B$28:B102),"")</f>
        <v/>
      </c>
      <c r="S102" s="231">
        <f t="shared" si="21"/>
        <v>0</v>
      </c>
      <c r="T102" s="222"/>
      <c r="U102" s="228"/>
    </row>
    <row r="103" spans="1:21" x14ac:dyDescent="0.35">
      <c r="A103" s="211" t="str">
        <f t="shared" si="13"/>
        <v/>
      </c>
      <c r="B103" s="212" t="str">
        <f t="shared" si="14"/>
        <v/>
      </c>
      <c r="C103" s="213" t="str">
        <f t="shared" si="15"/>
        <v/>
      </c>
      <c r="D103" s="221">
        <f t="shared" si="16"/>
        <v>0</v>
      </c>
      <c r="E103" s="221">
        <f t="shared" si="17"/>
        <v>0</v>
      </c>
      <c r="F103" s="221">
        <f t="shared" si="18"/>
        <v>0</v>
      </c>
      <c r="G103" s="226">
        <f t="shared" si="19"/>
        <v>0</v>
      </c>
      <c r="H103" s="88"/>
      <c r="I103" s="88"/>
      <c r="J103" s="88"/>
      <c r="K103" s="207" t="str">
        <f>IF(B103="","",IF(A103=0,'Розрах.заг.варт.'!$F$8*(IF($M$18-A103&gt;=12,$K$18,$K$18*($O$18-A103)/12)),IF(MOD(A103,12)=0,'Розрах.заг.варт.'!$F$8*(IF($M$18-A103&gt;=12,$K$18,$K$18*($M$18-A103)/12)),"")))</f>
        <v/>
      </c>
      <c r="L103" s="207" t="str">
        <f t="shared" si="12"/>
        <v/>
      </c>
      <c r="M103" s="88"/>
      <c r="N103" s="88"/>
      <c r="O103" s="266"/>
      <c r="P103" s="270">
        <f t="shared" si="20"/>
        <v>0</v>
      </c>
      <c r="Q103" s="222"/>
      <c r="R103" s="215" t="str">
        <f>IF(A103&lt;=$M$18,XIRR(S$28:S103,B$28:B103),"")</f>
        <v/>
      </c>
      <c r="S103" s="231">
        <f t="shared" si="21"/>
        <v>0</v>
      </c>
      <c r="T103" s="222"/>
      <c r="U103" s="228"/>
    </row>
    <row r="104" spans="1:21" x14ac:dyDescent="0.35">
      <c r="A104" s="211" t="str">
        <f t="shared" si="13"/>
        <v/>
      </c>
      <c r="B104" s="212" t="str">
        <f t="shared" si="14"/>
        <v/>
      </c>
      <c r="C104" s="213" t="str">
        <f t="shared" si="15"/>
        <v/>
      </c>
      <c r="D104" s="221">
        <f t="shared" si="16"/>
        <v>0</v>
      </c>
      <c r="E104" s="221">
        <f t="shared" si="17"/>
        <v>0</v>
      </c>
      <c r="F104" s="221">
        <f t="shared" si="18"/>
        <v>0</v>
      </c>
      <c r="G104" s="226">
        <f t="shared" si="19"/>
        <v>0</v>
      </c>
      <c r="H104" s="88"/>
      <c r="I104" s="88"/>
      <c r="J104" s="88"/>
      <c r="K104" s="207" t="str">
        <f>IF(B104="","",IF(A104=0,'Розрах.заг.варт.'!$F$8*(IF($M$18-A104&gt;=12,$K$18,$K$18*($O$18-A104)/12)),IF(MOD(A104,12)=0,'Розрах.заг.варт.'!$F$8*(IF($M$18-A104&gt;=12,$K$18,$K$18*($M$18-A104)/12)),"")))</f>
        <v/>
      </c>
      <c r="L104" s="207" t="str">
        <f t="shared" si="12"/>
        <v/>
      </c>
      <c r="M104" s="88"/>
      <c r="N104" s="88"/>
      <c r="O104" s="266"/>
      <c r="P104" s="270">
        <f t="shared" si="20"/>
        <v>0</v>
      </c>
      <c r="Q104" s="222"/>
      <c r="R104" s="215" t="str">
        <f>IF(A104&lt;=$M$18,XIRR(S$28:S104,B$28:B104),"")</f>
        <v/>
      </c>
      <c r="S104" s="231">
        <f t="shared" si="21"/>
        <v>0</v>
      </c>
      <c r="T104" s="222"/>
      <c r="U104" s="228"/>
    </row>
    <row r="105" spans="1:21" x14ac:dyDescent="0.35">
      <c r="A105" s="211" t="str">
        <f t="shared" si="13"/>
        <v/>
      </c>
      <c r="B105" s="212" t="str">
        <f t="shared" si="14"/>
        <v/>
      </c>
      <c r="C105" s="213" t="str">
        <f t="shared" si="15"/>
        <v/>
      </c>
      <c r="D105" s="221">
        <f t="shared" si="16"/>
        <v>0</v>
      </c>
      <c r="E105" s="221">
        <f t="shared" si="17"/>
        <v>0</v>
      </c>
      <c r="F105" s="221">
        <f t="shared" si="18"/>
        <v>0</v>
      </c>
      <c r="G105" s="226">
        <f t="shared" si="19"/>
        <v>0</v>
      </c>
      <c r="H105" s="88"/>
      <c r="I105" s="88"/>
      <c r="J105" s="88"/>
      <c r="K105" s="207" t="str">
        <f>IF(B105="","",IF(A105=0,'Розрах.заг.варт.'!$F$8*(IF($M$18-A105&gt;=12,$K$18,$K$18*($O$18-A105)/12)),IF(MOD(A105,12)=0,'Розрах.заг.варт.'!$F$8*(IF($M$18-A105&gt;=12,$K$18,$K$18*($M$18-A105)/12)),"")))</f>
        <v/>
      </c>
      <c r="L105" s="207" t="str">
        <f t="shared" si="12"/>
        <v/>
      </c>
      <c r="M105" s="88"/>
      <c r="N105" s="88"/>
      <c r="O105" s="266"/>
      <c r="P105" s="270">
        <f t="shared" si="20"/>
        <v>0</v>
      </c>
      <c r="Q105" s="222"/>
      <c r="R105" s="215" t="str">
        <f>IF(A105&lt;=$M$18,XIRR(S$28:S105,B$28:B105),"")</f>
        <v/>
      </c>
      <c r="S105" s="231">
        <f t="shared" si="21"/>
        <v>0</v>
      </c>
      <c r="T105" s="222"/>
      <c r="U105" s="228"/>
    </row>
    <row r="106" spans="1:21" x14ac:dyDescent="0.35">
      <c r="A106" s="211" t="str">
        <f t="shared" si="13"/>
        <v/>
      </c>
      <c r="B106" s="212" t="str">
        <f t="shared" si="14"/>
        <v/>
      </c>
      <c r="C106" s="213" t="str">
        <f t="shared" si="15"/>
        <v/>
      </c>
      <c r="D106" s="221">
        <f t="shared" si="16"/>
        <v>0</v>
      </c>
      <c r="E106" s="221">
        <f t="shared" si="17"/>
        <v>0</v>
      </c>
      <c r="F106" s="221">
        <f t="shared" si="18"/>
        <v>0</v>
      </c>
      <c r="G106" s="226">
        <f t="shared" si="19"/>
        <v>0</v>
      </c>
      <c r="H106" s="88"/>
      <c r="I106" s="88"/>
      <c r="J106" s="88"/>
      <c r="K106" s="207" t="str">
        <f>IF(B106="","",IF(A106=0,'Розрах.заг.варт.'!$F$8*(IF($M$18-A106&gt;=12,$K$18,$K$18*($O$18-A106)/12)),IF(MOD(A106,12)=0,'Розрах.заг.варт.'!$F$8*(IF($M$18-A106&gt;=12,$K$18,$K$18*($M$18-A106)/12)),"")))</f>
        <v/>
      </c>
      <c r="L106" s="207" t="str">
        <f t="shared" si="12"/>
        <v/>
      </c>
      <c r="M106" s="88"/>
      <c r="N106" s="88"/>
      <c r="O106" s="266"/>
      <c r="P106" s="270">
        <f t="shared" si="20"/>
        <v>0</v>
      </c>
      <c r="Q106" s="222"/>
      <c r="R106" s="215" t="str">
        <f>IF(A106&lt;=$M$18,XIRR(S$28:S106,B$28:B106),"")</f>
        <v/>
      </c>
      <c r="S106" s="231">
        <f t="shared" si="21"/>
        <v>0</v>
      </c>
      <c r="T106" s="222"/>
      <c r="U106" s="228"/>
    </row>
    <row r="107" spans="1:21" x14ac:dyDescent="0.35">
      <c r="A107" s="211" t="str">
        <f t="shared" si="13"/>
        <v/>
      </c>
      <c r="B107" s="212" t="str">
        <f t="shared" si="14"/>
        <v/>
      </c>
      <c r="C107" s="213" t="str">
        <f t="shared" si="15"/>
        <v/>
      </c>
      <c r="D107" s="221">
        <f t="shared" si="16"/>
        <v>0</v>
      </c>
      <c r="E107" s="221">
        <f t="shared" si="17"/>
        <v>0</v>
      </c>
      <c r="F107" s="221">
        <f t="shared" si="18"/>
        <v>0</v>
      </c>
      <c r="G107" s="226">
        <f t="shared" si="19"/>
        <v>0</v>
      </c>
      <c r="H107" s="88"/>
      <c r="I107" s="88"/>
      <c r="J107" s="88"/>
      <c r="K107" s="207" t="str">
        <f>IF(B107="","",IF(A107=0,'Розрах.заг.варт.'!$F$8*(IF($M$18-A107&gt;=12,$K$18,$K$18*($O$18-A107)/12)),IF(MOD(A107,12)=0,'Розрах.заг.варт.'!$F$8*(IF($M$18-A107&gt;=12,$K$18,$K$18*($M$18-A107)/12)),"")))</f>
        <v/>
      </c>
      <c r="L107" s="207" t="str">
        <f t="shared" si="12"/>
        <v/>
      </c>
      <c r="M107" s="88"/>
      <c r="N107" s="88"/>
      <c r="O107" s="266"/>
      <c r="P107" s="270">
        <f t="shared" si="20"/>
        <v>0</v>
      </c>
      <c r="Q107" s="222"/>
      <c r="R107" s="215" t="str">
        <f>IF(A107&lt;=$M$18,XIRR(S$28:S107,B$28:B107),"")</f>
        <v/>
      </c>
      <c r="S107" s="231">
        <f t="shared" si="21"/>
        <v>0</v>
      </c>
      <c r="T107" s="222"/>
      <c r="U107" s="228"/>
    </row>
    <row r="108" spans="1:21" x14ac:dyDescent="0.35">
      <c r="A108" s="211" t="str">
        <f t="shared" si="13"/>
        <v/>
      </c>
      <c r="B108" s="212" t="str">
        <f t="shared" si="14"/>
        <v/>
      </c>
      <c r="C108" s="213" t="str">
        <f t="shared" si="15"/>
        <v/>
      </c>
      <c r="D108" s="221">
        <f t="shared" si="16"/>
        <v>0</v>
      </c>
      <c r="E108" s="221">
        <f t="shared" si="17"/>
        <v>0</v>
      </c>
      <c r="F108" s="221">
        <f t="shared" si="18"/>
        <v>0</v>
      </c>
      <c r="G108" s="226">
        <f t="shared" si="19"/>
        <v>0</v>
      </c>
      <c r="H108" s="88"/>
      <c r="I108" s="88"/>
      <c r="J108" s="88"/>
      <c r="K108" s="207" t="str">
        <f>IF(B108="","",IF(A108=0,'Розрах.заг.варт.'!$F$8*(IF($M$18-A108&gt;=12,$K$18,$K$18*($O$18-A108)/12)),IF(MOD(A108,12)=0,'Розрах.заг.варт.'!$F$8*(IF($M$18-A108&gt;=12,$K$18,$K$18*($M$18-A108)/12)),"")))</f>
        <v/>
      </c>
      <c r="L108" s="207" t="str">
        <f t="shared" si="12"/>
        <v/>
      </c>
      <c r="M108" s="88"/>
      <c r="N108" s="88"/>
      <c r="O108" s="266"/>
      <c r="P108" s="270">
        <f t="shared" si="20"/>
        <v>0</v>
      </c>
      <c r="Q108" s="222"/>
      <c r="R108" s="215" t="str">
        <f>IF(A108&lt;=$M$18,XIRR(S$28:S108,B$28:B108),"")</f>
        <v/>
      </c>
      <c r="S108" s="231">
        <f t="shared" si="21"/>
        <v>0</v>
      </c>
      <c r="T108" s="222"/>
      <c r="U108" s="228"/>
    </row>
    <row r="109" spans="1:21" x14ac:dyDescent="0.35">
      <c r="A109" s="211" t="str">
        <f t="shared" si="13"/>
        <v/>
      </c>
      <c r="B109" s="212" t="str">
        <f t="shared" si="14"/>
        <v/>
      </c>
      <c r="C109" s="213" t="str">
        <f t="shared" si="15"/>
        <v/>
      </c>
      <c r="D109" s="221">
        <f t="shared" si="16"/>
        <v>0</v>
      </c>
      <c r="E109" s="221">
        <f t="shared" si="17"/>
        <v>0</v>
      </c>
      <c r="F109" s="221">
        <f t="shared" si="18"/>
        <v>0</v>
      </c>
      <c r="G109" s="226">
        <f t="shared" si="19"/>
        <v>0</v>
      </c>
      <c r="H109" s="88"/>
      <c r="I109" s="88"/>
      <c r="J109" s="88"/>
      <c r="K109" s="207" t="str">
        <f>IF(B109="","",IF(A109=0,'Розрах.заг.варт.'!$F$8*(IF($M$18-A109&gt;=12,$K$18,$K$18*($O$18-A109)/12)),IF(MOD(A109,12)=0,'Розрах.заг.варт.'!$F$8*(IF($M$18-A109&gt;=12,$K$18,$K$18*($M$18-A109)/12)),"")))</f>
        <v/>
      </c>
      <c r="L109" s="207" t="str">
        <f t="shared" si="12"/>
        <v/>
      </c>
      <c r="M109" s="88"/>
      <c r="N109" s="88"/>
      <c r="O109" s="266"/>
      <c r="P109" s="270">
        <f t="shared" si="20"/>
        <v>0</v>
      </c>
      <c r="Q109" s="222"/>
      <c r="R109" s="215" t="str">
        <f>IF(A109&lt;=$M$18,XIRR(S$28:S109,B$28:B109),"")</f>
        <v/>
      </c>
      <c r="S109" s="231">
        <f t="shared" si="21"/>
        <v>0</v>
      </c>
      <c r="T109" s="222"/>
      <c r="U109" s="228"/>
    </row>
    <row r="110" spans="1:21" x14ac:dyDescent="0.35">
      <c r="A110" s="211" t="str">
        <f t="shared" si="13"/>
        <v/>
      </c>
      <c r="B110" s="212" t="str">
        <f t="shared" si="14"/>
        <v/>
      </c>
      <c r="C110" s="213" t="str">
        <f t="shared" si="15"/>
        <v/>
      </c>
      <c r="D110" s="221">
        <f t="shared" si="16"/>
        <v>0</v>
      </c>
      <c r="E110" s="221">
        <f t="shared" si="17"/>
        <v>0</v>
      </c>
      <c r="F110" s="221">
        <f t="shared" si="18"/>
        <v>0</v>
      </c>
      <c r="G110" s="226">
        <f t="shared" si="19"/>
        <v>0</v>
      </c>
      <c r="H110" s="88"/>
      <c r="I110" s="88"/>
      <c r="J110" s="88"/>
      <c r="K110" s="207" t="str">
        <f>IF(B110="","",IF(A110=0,'Розрах.заг.варт.'!$F$8*(IF($M$18-A110&gt;=12,$K$18,$K$18*($O$18-A110)/12)),IF(MOD(A110,12)=0,'Розрах.заг.варт.'!$F$8*(IF($M$18-A110&gt;=12,$K$18,$K$18*($M$18-A110)/12)),"")))</f>
        <v/>
      </c>
      <c r="L110" s="207" t="str">
        <f t="shared" si="12"/>
        <v/>
      </c>
      <c r="M110" s="88"/>
      <c r="N110" s="88"/>
      <c r="O110" s="266"/>
      <c r="P110" s="270">
        <f t="shared" si="20"/>
        <v>0</v>
      </c>
      <c r="Q110" s="222"/>
      <c r="R110" s="215" t="str">
        <f>IF(A110&lt;=$M$18,XIRR(S$28:S110,B$28:B110),"")</f>
        <v/>
      </c>
      <c r="S110" s="231">
        <f t="shared" si="21"/>
        <v>0</v>
      </c>
      <c r="T110" s="222"/>
      <c r="U110" s="228"/>
    </row>
    <row r="111" spans="1:21" x14ac:dyDescent="0.35">
      <c r="A111" s="211" t="str">
        <f t="shared" si="13"/>
        <v/>
      </c>
      <c r="B111" s="212" t="str">
        <f t="shared" si="14"/>
        <v/>
      </c>
      <c r="C111" s="213" t="str">
        <f t="shared" si="15"/>
        <v/>
      </c>
      <c r="D111" s="221">
        <f t="shared" si="16"/>
        <v>0</v>
      </c>
      <c r="E111" s="221">
        <f t="shared" si="17"/>
        <v>0</v>
      </c>
      <c r="F111" s="221">
        <f t="shared" si="18"/>
        <v>0</v>
      </c>
      <c r="G111" s="226">
        <f t="shared" si="19"/>
        <v>0</v>
      </c>
      <c r="H111" s="88"/>
      <c r="I111" s="88"/>
      <c r="J111" s="88"/>
      <c r="K111" s="207" t="str">
        <f>IF(B111="","",IF(A111=0,'Розрах.заг.варт.'!$F$8*(IF($M$18-A111&gt;=12,$K$18,$K$18*($O$18-A111)/12)),IF(MOD(A111,12)=0,'Розрах.заг.варт.'!$F$8*(IF($M$18-A111&gt;=12,$K$18,$K$18*($M$18-A111)/12)),"")))</f>
        <v/>
      </c>
      <c r="L111" s="207" t="str">
        <f t="shared" si="12"/>
        <v/>
      </c>
      <c r="M111" s="88"/>
      <c r="N111" s="88"/>
      <c r="O111" s="266"/>
      <c r="P111" s="270">
        <f t="shared" si="20"/>
        <v>0</v>
      </c>
      <c r="Q111" s="222"/>
      <c r="R111" s="215" t="str">
        <f>IF(A111&lt;=$M$18,XIRR(S$28:S111,B$28:B111),"")</f>
        <v/>
      </c>
      <c r="S111" s="231">
        <f t="shared" si="21"/>
        <v>0</v>
      </c>
      <c r="T111" s="222"/>
      <c r="U111" s="228"/>
    </row>
    <row r="112" spans="1:21" x14ac:dyDescent="0.35">
      <c r="A112" s="211" t="str">
        <f t="shared" si="13"/>
        <v/>
      </c>
      <c r="B112" s="212" t="str">
        <f t="shared" si="14"/>
        <v/>
      </c>
      <c r="C112" s="213" t="str">
        <f t="shared" si="15"/>
        <v/>
      </c>
      <c r="D112" s="221">
        <f t="shared" si="16"/>
        <v>0</v>
      </c>
      <c r="E112" s="221">
        <f t="shared" si="17"/>
        <v>0</v>
      </c>
      <c r="F112" s="221">
        <f t="shared" si="18"/>
        <v>0</v>
      </c>
      <c r="G112" s="226">
        <f t="shared" si="19"/>
        <v>0</v>
      </c>
      <c r="H112" s="88"/>
      <c r="I112" s="88"/>
      <c r="J112" s="88"/>
      <c r="K112" s="207" t="str">
        <f>IF(B112="","",IF(A112=0,'Розрах.заг.варт.'!$F$8*(IF($M$18-A112&gt;=12,$K$18,$K$18*($O$18-A112)/12)),IF(MOD(A112,12)=0,'Розрах.заг.варт.'!$F$8*(IF($M$18-A112&gt;=12,$K$18,$K$18*($M$18-A112)/12)),"")))</f>
        <v/>
      </c>
      <c r="L112" s="207" t="str">
        <f t="shared" si="12"/>
        <v/>
      </c>
      <c r="M112" s="88"/>
      <c r="N112" s="88"/>
      <c r="O112" s="266"/>
      <c r="P112" s="270">
        <f t="shared" si="20"/>
        <v>0</v>
      </c>
      <c r="Q112" s="222"/>
      <c r="R112" s="215" t="str">
        <f>IF(A112&lt;=$M$18,XIRR(S$28:S112,B$28:B112),"")</f>
        <v/>
      </c>
      <c r="S112" s="231">
        <f t="shared" si="21"/>
        <v>0</v>
      </c>
      <c r="T112" s="222"/>
      <c r="U112" s="228"/>
    </row>
    <row r="113" spans="1:21" x14ac:dyDescent="0.35">
      <c r="A113" s="211" t="str">
        <f t="shared" si="13"/>
        <v/>
      </c>
      <c r="B113" s="212" t="str">
        <f t="shared" si="14"/>
        <v/>
      </c>
      <c r="C113" s="213" t="str">
        <f t="shared" si="15"/>
        <v/>
      </c>
      <c r="D113" s="221">
        <f t="shared" si="16"/>
        <v>0</v>
      </c>
      <c r="E113" s="221">
        <f t="shared" si="17"/>
        <v>0</v>
      </c>
      <c r="F113" s="221">
        <f t="shared" si="18"/>
        <v>0</v>
      </c>
      <c r="G113" s="226">
        <f t="shared" si="19"/>
        <v>0</v>
      </c>
      <c r="H113" s="88"/>
      <c r="I113" s="88"/>
      <c r="J113" s="88"/>
      <c r="K113" s="207" t="str">
        <f>IF(B113="","",IF(A113=0,'Розрах.заг.варт.'!$F$8*(IF($M$18-A113&gt;=12,$K$18,$K$18*($O$18-A113)/12)),IF(MOD(A113,12)=0,'Розрах.заг.варт.'!$F$8*(IF($M$18-A113&gt;=12,$K$18,$K$18*($M$18-A113)/12)),"")))</f>
        <v/>
      </c>
      <c r="L113" s="207" t="str">
        <f t="shared" si="12"/>
        <v/>
      </c>
      <c r="M113" s="88"/>
      <c r="N113" s="88"/>
      <c r="O113" s="266"/>
      <c r="P113" s="270">
        <f t="shared" si="20"/>
        <v>0</v>
      </c>
      <c r="Q113" s="222"/>
      <c r="R113" s="215" t="str">
        <f>IF(A113&lt;=$M$18,XIRR(S$28:S113,B$28:B113),"")</f>
        <v/>
      </c>
      <c r="S113" s="231">
        <f t="shared" si="21"/>
        <v>0</v>
      </c>
      <c r="T113" s="222"/>
      <c r="U113" s="228"/>
    </row>
    <row r="114" spans="1:21" x14ac:dyDescent="0.35">
      <c r="A114" s="211" t="str">
        <f t="shared" si="13"/>
        <v/>
      </c>
      <c r="B114" s="212" t="str">
        <f t="shared" si="14"/>
        <v/>
      </c>
      <c r="C114" s="213" t="str">
        <f t="shared" si="15"/>
        <v/>
      </c>
      <c r="D114" s="221">
        <f t="shared" si="16"/>
        <v>0</v>
      </c>
      <c r="E114" s="221">
        <f t="shared" si="17"/>
        <v>0</v>
      </c>
      <c r="F114" s="221">
        <f t="shared" si="18"/>
        <v>0</v>
      </c>
      <c r="G114" s="226">
        <f t="shared" si="19"/>
        <v>0</v>
      </c>
      <c r="H114" s="88"/>
      <c r="I114" s="88"/>
      <c r="J114" s="88"/>
      <c r="K114" s="207" t="str">
        <f>IF(B114="","",IF(A114=0,'Розрах.заг.варт.'!$F$8*(IF($M$18-A114&gt;=12,$K$18,$K$18*($O$18-A114)/12)),IF(MOD(A114,12)=0,'Розрах.заг.варт.'!$F$8*(IF($M$18-A114&gt;=12,$K$18,$K$18*($M$18-A114)/12)),"")))</f>
        <v/>
      </c>
      <c r="L114" s="207" t="str">
        <f t="shared" si="12"/>
        <v/>
      </c>
      <c r="M114" s="88"/>
      <c r="N114" s="88"/>
      <c r="O114" s="266"/>
      <c r="P114" s="270">
        <f t="shared" si="20"/>
        <v>0</v>
      </c>
      <c r="Q114" s="222"/>
      <c r="R114" s="215" t="str">
        <f>IF(A114&lt;=$M$18,XIRR(S$28:S114,B$28:B114),"")</f>
        <v/>
      </c>
      <c r="S114" s="231">
        <f t="shared" si="21"/>
        <v>0</v>
      </c>
      <c r="T114" s="222"/>
      <c r="U114" s="228"/>
    </row>
    <row r="115" spans="1:21" x14ac:dyDescent="0.35">
      <c r="A115" s="211" t="str">
        <f t="shared" si="13"/>
        <v/>
      </c>
      <c r="B115" s="212" t="str">
        <f t="shared" si="14"/>
        <v/>
      </c>
      <c r="C115" s="213" t="str">
        <f t="shared" si="15"/>
        <v/>
      </c>
      <c r="D115" s="221">
        <f t="shared" si="16"/>
        <v>0</v>
      </c>
      <c r="E115" s="221">
        <f t="shared" si="17"/>
        <v>0</v>
      </c>
      <c r="F115" s="221">
        <f t="shared" si="18"/>
        <v>0</v>
      </c>
      <c r="G115" s="226">
        <f t="shared" si="19"/>
        <v>0</v>
      </c>
      <c r="H115" s="88"/>
      <c r="I115" s="88"/>
      <c r="J115" s="88"/>
      <c r="K115" s="207" t="str">
        <f>IF(B115="","",IF(A115=0,'Розрах.заг.варт.'!$F$8*(IF($M$18-A115&gt;=12,$K$18,$K$18*($O$18-A115)/12)),IF(MOD(A115,12)=0,'Розрах.заг.варт.'!$F$8*(IF($M$18-A115&gt;=12,$K$18,$K$18*($M$18-A115)/12)),"")))</f>
        <v/>
      </c>
      <c r="L115" s="207" t="str">
        <f t="shared" si="12"/>
        <v/>
      </c>
      <c r="M115" s="88"/>
      <c r="N115" s="88"/>
      <c r="O115" s="266"/>
      <c r="P115" s="270">
        <f t="shared" si="20"/>
        <v>0</v>
      </c>
      <c r="Q115" s="222"/>
      <c r="R115" s="215" t="str">
        <f>IF(A115&lt;=$M$18,XIRR(S$28:S115,B$28:B115),"")</f>
        <v/>
      </c>
      <c r="S115" s="231">
        <f t="shared" si="21"/>
        <v>0</v>
      </c>
      <c r="T115" s="222"/>
      <c r="U115" s="228"/>
    </row>
    <row r="116" spans="1:21" x14ac:dyDescent="0.35">
      <c r="A116" s="211" t="str">
        <f t="shared" si="13"/>
        <v/>
      </c>
      <c r="B116" s="212" t="str">
        <f t="shared" si="14"/>
        <v/>
      </c>
      <c r="C116" s="213" t="str">
        <f t="shared" si="15"/>
        <v/>
      </c>
      <c r="D116" s="221">
        <f t="shared" si="16"/>
        <v>0</v>
      </c>
      <c r="E116" s="221">
        <f t="shared" si="17"/>
        <v>0</v>
      </c>
      <c r="F116" s="221">
        <f t="shared" si="18"/>
        <v>0</v>
      </c>
      <c r="G116" s="226">
        <f t="shared" si="19"/>
        <v>0</v>
      </c>
      <c r="H116" s="88"/>
      <c r="I116" s="88"/>
      <c r="J116" s="88"/>
      <c r="K116" s="207" t="str">
        <f>IF(B116="","",IF(A116=0,'Розрах.заг.варт.'!$F$8*(IF($M$18-A116&gt;=12,$K$18,$K$18*($O$18-A116)/12)),IF(MOD(A116,12)=0,'Розрах.заг.варт.'!$F$8*(IF($M$18-A116&gt;=12,$K$18,$K$18*($M$18-A116)/12)),"")))</f>
        <v/>
      </c>
      <c r="L116" s="207" t="str">
        <f t="shared" si="12"/>
        <v/>
      </c>
      <c r="M116" s="88"/>
      <c r="N116" s="88"/>
      <c r="O116" s="266"/>
      <c r="P116" s="270">
        <f t="shared" si="20"/>
        <v>0</v>
      </c>
      <c r="Q116" s="222"/>
      <c r="R116" s="215" t="str">
        <f>IF(A116&lt;=$M$18,XIRR(S$28:S116,B$28:B116),"")</f>
        <v/>
      </c>
      <c r="S116" s="231">
        <f t="shared" si="21"/>
        <v>0</v>
      </c>
      <c r="T116" s="222"/>
      <c r="U116" s="228"/>
    </row>
    <row r="117" spans="1:21" x14ac:dyDescent="0.35">
      <c r="A117" s="211" t="str">
        <f t="shared" si="13"/>
        <v/>
      </c>
      <c r="B117" s="212" t="str">
        <f t="shared" si="14"/>
        <v/>
      </c>
      <c r="C117" s="213" t="str">
        <f t="shared" si="15"/>
        <v/>
      </c>
      <c r="D117" s="221">
        <f t="shared" si="16"/>
        <v>0</v>
      </c>
      <c r="E117" s="221">
        <f t="shared" si="17"/>
        <v>0</v>
      </c>
      <c r="F117" s="221">
        <f t="shared" si="18"/>
        <v>0</v>
      </c>
      <c r="G117" s="226">
        <f t="shared" si="19"/>
        <v>0</v>
      </c>
      <c r="H117" s="88"/>
      <c r="I117" s="88"/>
      <c r="J117" s="88"/>
      <c r="K117" s="207" t="str">
        <f>IF(B117="","",IF(A117=0,'Розрах.заг.варт.'!$F$8*(IF($M$18-A117&gt;=12,$K$18,$K$18*($O$18-A117)/12)),IF(MOD(A117,12)=0,'Розрах.заг.варт.'!$F$8*(IF($M$18-A117&gt;=12,$K$18,$K$18*($M$18-A117)/12)),"")))</f>
        <v/>
      </c>
      <c r="L117" s="207" t="str">
        <f t="shared" si="12"/>
        <v/>
      </c>
      <c r="M117" s="88"/>
      <c r="N117" s="88"/>
      <c r="O117" s="266"/>
      <c r="P117" s="270">
        <f t="shared" si="20"/>
        <v>0</v>
      </c>
      <c r="Q117" s="222"/>
      <c r="R117" s="215" t="str">
        <f>IF(A117&lt;=$M$18,XIRR(S$28:S117,B$28:B117),"")</f>
        <v/>
      </c>
      <c r="S117" s="231">
        <f t="shared" si="21"/>
        <v>0</v>
      </c>
      <c r="T117" s="222"/>
      <c r="U117" s="228"/>
    </row>
    <row r="118" spans="1:21" x14ac:dyDescent="0.35">
      <c r="A118" s="211" t="str">
        <f t="shared" si="13"/>
        <v/>
      </c>
      <c r="B118" s="212" t="str">
        <f t="shared" si="14"/>
        <v/>
      </c>
      <c r="C118" s="213" t="str">
        <f t="shared" si="15"/>
        <v/>
      </c>
      <c r="D118" s="221">
        <f t="shared" si="16"/>
        <v>0</v>
      </c>
      <c r="E118" s="221">
        <f t="shared" si="17"/>
        <v>0</v>
      </c>
      <c r="F118" s="221">
        <f t="shared" si="18"/>
        <v>0</v>
      </c>
      <c r="G118" s="226">
        <f t="shared" si="19"/>
        <v>0</v>
      </c>
      <c r="H118" s="88"/>
      <c r="I118" s="88"/>
      <c r="J118" s="88"/>
      <c r="K118" s="207" t="str">
        <f>IF(B118="","",IF(A118=0,'Розрах.заг.варт.'!$F$8*(IF($M$18-A118&gt;=12,$K$18,$K$18*($O$18-A118)/12)),IF(MOD(A118,12)=0,'Розрах.заг.варт.'!$F$8*(IF($M$18-A118&gt;=12,$K$18,$K$18*($M$18-A118)/12)),"")))</f>
        <v/>
      </c>
      <c r="L118" s="207" t="str">
        <f t="shared" si="12"/>
        <v/>
      </c>
      <c r="M118" s="88"/>
      <c r="N118" s="88"/>
      <c r="O118" s="266"/>
      <c r="P118" s="270">
        <f t="shared" si="20"/>
        <v>0</v>
      </c>
      <c r="Q118" s="222"/>
      <c r="R118" s="215" t="str">
        <f>IF(A118&lt;=$M$18,XIRR(S$28:S118,B$28:B118),"")</f>
        <v/>
      </c>
      <c r="S118" s="231">
        <f t="shared" si="21"/>
        <v>0</v>
      </c>
      <c r="T118" s="222"/>
      <c r="U118" s="228"/>
    </row>
    <row r="119" spans="1:21" x14ac:dyDescent="0.35">
      <c r="A119" s="211" t="str">
        <f t="shared" si="13"/>
        <v/>
      </c>
      <c r="B119" s="212" t="str">
        <f t="shared" si="14"/>
        <v/>
      </c>
      <c r="C119" s="213" t="str">
        <f t="shared" si="15"/>
        <v/>
      </c>
      <c r="D119" s="221">
        <f t="shared" si="16"/>
        <v>0</v>
      </c>
      <c r="E119" s="221">
        <f t="shared" si="17"/>
        <v>0</v>
      </c>
      <c r="F119" s="221">
        <f t="shared" si="18"/>
        <v>0</v>
      </c>
      <c r="G119" s="226">
        <f t="shared" si="19"/>
        <v>0</v>
      </c>
      <c r="H119" s="88"/>
      <c r="I119" s="88"/>
      <c r="J119" s="88"/>
      <c r="K119" s="207" t="str">
        <f>IF(B119="","",IF(A119=0,'Розрах.заг.варт.'!$F$8*(IF($M$18-A119&gt;=12,$K$18,$K$18*($O$18-A119)/12)),IF(MOD(A119,12)=0,'Розрах.заг.варт.'!$F$8*(IF($M$18-A119&gt;=12,$K$18,$K$18*($M$18-A119)/12)),"")))</f>
        <v/>
      </c>
      <c r="L119" s="207" t="str">
        <f t="shared" si="12"/>
        <v/>
      </c>
      <c r="M119" s="88"/>
      <c r="N119" s="88"/>
      <c r="O119" s="266"/>
      <c r="P119" s="270">
        <f t="shared" si="20"/>
        <v>0</v>
      </c>
      <c r="Q119" s="222"/>
      <c r="R119" s="215" t="str">
        <f>IF(A119&lt;=$M$18,XIRR(S$28:S119,B$28:B119),"")</f>
        <v/>
      </c>
      <c r="S119" s="231">
        <f t="shared" si="21"/>
        <v>0</v>
      </c>
      <c r="T119" s="222"/>
      <c r="U119" s="228"/>
    </row>
    <row r="120" spans="1:21" x14ac:dyDescent="0.35">
      <c r="A120" s="211" t="str">
        <f t="shared" si="13"/>
        <v/>
      </c>
      <c r="B120" s="212" t="str">
        <f t="shared" si="14"/>
        <v/>
      </c>
      <c r="C120" s="213" t="str">
        <f t="shared" si="15"/>
        <v/>
      </c>
      <c r="D120" s="221">
        <f t="shared" si="16"/>
        <v>0</v>
      </c>
      <c r="E120" s="221">
        <f t="shared" si="17"/>
        <v>0</v>
      </c>
      <c r="F120" s="221">
        <f t="shared" si="18"/>
        <v>0</v>
      </c>
      <c r="G120" s="226">
        <f t="shared" si="19"/>
        <v>0</v>
      </c>
      <c r="H120" s="88"/>
      <c r="I120" s="88"/>
      <c r="J120" s="88"/>
      <c r="K120" s="207" t="str">
        <f>IF(B120="","",IF(A120=0,'Розрах.заг.варт.'!$F$8*(IF($M$18-A120&gt;=12,$K$18,$K$18*($O$18-A120)/12)),IF(MOD(A120,12)=0,'Розрах.заг.варт.'!$F$8*(IF($M$18-A120&gt;=12,$K$18,$K$18*($M$18-A120)/12)),"")))</f>
        <v/>
      </c>
      <c r="L120" s="207" t="str">
        <f t="shared" si="12"/>
        <v/>
      </c>
      <c r="M120" s="88"/>
      <c r="N120" s="88"/>
      <c r="O120" s="266"/>
      <c r="P120" s="270">
        <f t="shared" si="20"/>
        <v>0</v>
      </c>
      <c r="Q120" s="222"/>
      <c r="R120" s="215" t="str">
        <f>IF(A120&lt;=$M$18,XIRR(S$28:S120,B$28:B120),"")</f>
        <v/>
      </c>
      <c r="S120" s="231">
        <f t="shared" si="21"/>
        <v>0</v>
      </c>
      <c r="T120" s="222"/>
      <c r="U120" s="228"/>
    </row>
    <row r="121" spans="1:21" x14ac:dyDescent="0.35">
      <c r="A121" s="211" t="str">
        <f t="shared" si="13"/>
        <v/>
      </c>
      <c r="B121" s="212" t="str">
        <f t="shared" si="14"/>
        <v/>
      </c>
      <c r="C121" s="213" t="str">
        <f t="shared" si="15"/>
        <v/>
      </c>
      <c r="D121" s="221">
        <f t="shared" si="16"/>
        <v>0</v>
      </c>
      <c r="E121" s="221">
        <f t="shared" si="17"/>
        <v>0</v>
      </c>
      <c r="F121" s="221">
        <f t="shared" si="18"/>
        <v>0</v>
      </c>
      <c r="G121" s="226">
        <f t="shared" si="19"/>
        <v>0</v>
      </c>
      <c r="H121" s="88"/>
      <c r="I121" s="88"/>
      <c r="J121" s="88"/>
      <c r="K121" s="207" t="str">
        <f>IF(B121="","",IF(A121=0,'Розрах.заг.варт.'!$F$8*(IF($M$18-A121&gt;=12,$K$18,$K$18*($O$18-A121)/12)),IF(MOD(A121,12)=0,'Розрах.заг.варт.'!$F$8*(IF($M$18-A121&gt;=12,$K$18,$K$18*($M$18-A121)/12)),"")))</f>
        <v/>
      </c>
      <c r="L121" s="207" t="str">
        <f t="shared" si="12"/>
        <v/>
      </c>
      <c r="M121" s="88"/>
      <c r="N121" s="88"/>
      <c r="O121" s="266"/>
      <c r="P121" s="270">
        <f t="shared" si="20"/>
        <v>0</v>
      </c>
      <c r="Q121" s="222"/>
      <c r="R121" s="215" t="str">
        <f>IF(A121&lt;=$M$18,XIRR(S$28:S121,B$28:B121),"")</f>
        <v/>
      </c>
      <c r="S121" s="231">
        <f t="shared" si="21"/>
        <v>0</v>
      </c>
      <c r="T121" s="222"/>
      <c r="U121" s="228"/>
    </row>
    <row r="122" spans="1:21" x14ac:dyDescent="0.35">
      <c r="A122" s="211" t="str">
        <f t="shared" si="13"/>
        <v/>
      </c>
      <c r="B122" s="212" t="str">
        <f t="shared" si="14"/>
        <v/>
      </c>
      <c r="C122" s="213" t="str">
        <f t="shared" si="15"/>
        <v/>
      </c>
      <c r="D122" s="221">
        <f t="shared" si="16"/>
        <v>0</v>
      </c>
      <c r="E122" s="221">
        <f t="shared" si="17"/>
        <v>0</v>
      </c>
      <c r="F122" s="221">
        <f t="shared" si="18"/>
        <v>0</v>
      </c>
      <c r="G122" s="226">
        <f t="shared" si="19"/>
        <v>0</v>
      </c>
      <c r="H122" s="88"/>
      <c r="I122" s="88"/>
      <c r="J122" s="88"/>
      <c r="K122" s="207" t="str">
        <f>IF(B122="","",IF(A122=0,'Розрах.заг.варт.'!$F$8*(IF($M$18-A122&gt;=12,$K$18,$K$18*($O$18-A122)/12)),IF(MOD(A122,12)=0,'Розрах.заг.варт.'!$F$8*(IF($M$18-A122&gt;=12,$K$18,$K$18*($M$18-A122)/12)),"")))</f>
        <v/>
      </c>
      <c r="L122" s="207" t="str">
        <f t="shared" si="12"/>
        <v/>
      </c>
      <c r="M122" s="88"/>
      <c r="N122" s="88"/>
      <c r="O122" s="266"/>
      <c r="P122" s="270">
        <f t="shared" si="20"/>
        <v>0</v>
      </c>
      <c r="Q122" s="222"/>
      <c r="R122" s="215" t="str">
        <f>IF(A122&lt;=$M$18,XIRR(S$28:S122,B$28:B122),"")</f>
        <v/>
      </c>
      <c r="S122" s="231">
        <f t="shared" si="21"/>
        <v>0</v>
      </c>
      <c r="T122" s="222"/>
      <c r="U122" s="228"/>
    </row>
    <row r="123" spans="1:21" x14ac:dyDescent="0.35">
      <c r="A123" s="211" t="str">
        <f t="shared" si="13"/>
        <v/>
      </c>
      <c r="B123" s="212" t="str">
        <f t="shared" si="14"/>
        <v/>
      </c>
      <c r="C123" s="213" t="str">
        <f t="shared" si="15"/>
        <v/>
      </c>
      <c r="D123" s="221">
        <f t="shared" si="16"/>
        <v>0</v>
      </c>
      <c r="E123" s="221">
        <f t="shared" si="17"/>
        <v>0</v>
      </c>
      <c r="F123" s="221">
        <f t="shared" si="18"/>
        <v>0</v>
      </c>
      <c r="G123" s="226">
        <f t="shared" si="19"/>
        <v>0</v>
      </c>
      <c r="H123" s="88"/>
      <c r="I123" s="88"/>
      <c r="J123" s="88"/>
      <c r="K123" s="207" t="str">
        <f>IF(B123="","",IF(A123=0,'Розрах.заг.варт.'!$F$8*(IF($M$18-A123&gt;=12,$K$18,$K$18*($O$18-A123)/12)),IF(MOD(A123,12)=0,'Розрах.заг.варт.'!$F$8*(IF($M$18-A123&gt;=12,$K$18,$K$18*($M$18-A123)/12)),"")))</f>
        <v/>
      </c>
      <c r="L123" s="207" t="str">
        <f t="shared" si="12"/>
        <v/>
      </c>
      <c r="M123" s="88"/>
      <c r="N123" s="88"/>
      <c r="O123" s="266"/>
      <c r="P123" s="270">
        <f t="shared" si="20"/>
        <v>0</v>
      </c>
      <c r="Q123" s="222"/>
      <c r="R123" s="215" t="str">
        <f>IF(A123&lt;=$M$18,XIRR(S$28:S123,B$28:B123),"")</f>
        <v/>
      </c>
      <c r="S123" s="231">
        <f t="shared" si="21"/>
        <v>0</v>
      </c>
      <c r="T123" s="222"/>
      <c r="U123" s="228"/>
    </row>
    <row r="124" spans="1:21" x14ac:dyDescent="0.35">
      <c r="A124" s="211" t="str">
        <f t="shared" si="13"/>
        <v/>
      </c>
      <c r="B124" s="212" t="str">
        <f t="shared" si="14"/>
        <v/>
      </c>
      <c r="C124" s="213" t="str">
        <f t="shared" si="15"/>
        <v/>
      </c>
      <c r="D124" s="221">
        <f t="shared" si="16"/>
        <v>0</v>
      </c>
      <c r="E124" s="221">
        <f t="shared" si="17"/>
        <v>0</v>
      </c>
      <c r="F124" s="221">
        <f t="shared" si="18"/>
        <v>0</v>
      </c>
      <c r="G124" s="226">
        <f t="shared" si="19"/>
        <v>0</v>
      </c>
      <c r="H124" s="88"/>
      <c r="I124" s="88"/>
      <c r="J124" s="88"/>
      <c r="K124" s="207" t="str">
        <f>IF(B124="","",IF(A124=0,'Розрах.заг.варт.'!$F$8*(IF($M$18-A124&gt;=12,$K$18,$K$18*($O$18-A124)/12)),IF(MOD(A124,12)=0,'Розрах.заг.варт.'!$F$8*(IF($M$18-A124&gt;=12,$K$18,$K$18*($M$18-A124)/12)),"")))</f>
        <v/>
      </c>
      <c r="L124" s="207" t="str">
        <f t="shared" si="12"/>
        <v/>
      </c>
      <c r="M124" s="88"/>
      <c r="N124" s="88"/>
      <c r="O124" s="266"/>
      <c r="P124" s="270">
        <f t="shared" si="20"/>
        <v>0</v>
      </c>
      <c r="Q124" s="222"/>
      <c r="R124" s="215" t="str">
        <f>IF(A124&lt;=$M$18,XIRR(S$28:S124,B$28:B124),"")</f>
        <v/>
      </c>
      <c r="S124" s="231">
        <f t="shared" si="21"/>
        <v>0</v>
      </c>
      <c r="T124" s="222"/>
      <c r="U124" s="228"/>
    </row>
    <row r="125" spans="1:21" x14ac:dyDescent="0.35">
      <c r="A125" s="211" t="str">
        <f t="shared" si="13"/>
        <v/>
      </c>
      <c r="B125" s="212" t="str">
        <f t="shared" si="14"/>
        <v/>
      </c>
      <c r="C125" s="213" t="str">
        <f t="shared" si="15"/>
        <v/>
      </c>
      <c r="D125" s="221">
        <f t="shared" si="16"/>
        <v>0</v>
      </c>
      <c r="E125" s="221">
        <f t="shared" si="17"/>
        <v>0</v>
      </c>
      <c r="F125" s="221">
        <f t="shared" si="18"/>
        <v>0</v>
      </c>
      <c r="G125" s="226">
        <f t="shared" si="19"/>
        <v>0</v>
      </c>
      <c r="H125" s="88"/>
      <c r="I125" s="88"/>
      <c r="J125" s="88"/>
      <c r="K125" s="207" t="str">
        <f>IF(B125="","",IF(A125=0,'Розрах.заг.варт.'!$F$8*(IF($M$18-A125&gt;=12,$K$18,$K$18*($O$18-A125)/12)),IF(MOD(A125,12)=0,'Розрах.заг.варт.'!$F$8*(IF($M$18-A125&gt;=12,$K$18,$K$18*($M$18-A125)/12)),"")))</f>
        <v/>
      </c>
      <c r="L125" s="207" t="str">
        <f t="shared" si="12"/>
        <v/>
      </c>
      <c r="M125" s="88"/>
      <c r="N125" s="88"/>
      <c r="O125" s="266"/>
      <c r="P125" s="270">
        <f t="shared" si="20"/>
        <v>0</v>
      </c>
      <c r="Q125" s="222"/>
      <c r="R125" s="215" t="str">
        <f>IF(A125&lt;=$M$18,XIRR(S$28:S125,B$28:B125),"")</f>
        <v/>
      </c>
      <c r="S125" s="231">
        <f t="shared" si="21"/>
        <v>0</v>
      </c>
      <c r="T125" s="222"/>
      <c r="U125" s="228"/>
    </row>
    <row r="126" spans="1:21" x14ac:dyDescent="0.35">
      <c r="A126" s="211" t="str">
        <f t="shared" si="13"/>
        <v/>
      </c>
      <c r="B126" s="212" t="str">
        <f t="shared" si="14"/>
        <v/>
      </c>
      <c r="C126" s="213" t="str">
        <f t="shared" si="15"/>
        <v/>
      </c>
      <c r="D126" s="221">
        <f t="shared" si="16"/>
        <v>0</v>
      </c>
      <c r="E126" s="221">
        <f t="shared" si="17"/>
        <v>0</v>
      </c>
      <c r="F126" s="221">
        <f t="shared" si="18"/>
        <v>0</v>
      </c>
      <c r="G126" s="226">
        <f t="shared" si="19"/>
        <v>0</v>
      </c>
      <c r="H126" s="88"/>
      <c r="I126" s="88"/>
      <c r="J126" s="88"/>
      <c r="K126" s="207" t="str">
        <f>IF(B126="","",IF(A126=0,'Розрах.заг.варт.'!$F$8*(IF($M$18-A126&gt;=12,$K$18,$K$18*($O$18-A126)/12)),IF(MOD(A126,12)=0,'Розрах.заг.варт.'!$F$8*(IF($M$18-A126&gt;=12,$K$18,$K$18*($M$18-A126)/12)),"")))</f>
        <v/>
      </c>
      <c r="L126" s="207" t="str">
        <f t="shared" si="12"/>
        <v/>
      </c>
      <c r="M126" s="88"/>
      <c r="N126" s="88"/>
      <c r="O126" s="266"/>
      <c r="P126" s="270">
        <f t="shared" si="20"/>
        <v>0</v>
      </c>
      <c r="Q126" s="222"/>
      <c r="R126" s="215" t="str">
        <f>IF(A126&lt;=$M$18,XIRR(S$28:S126,B$28:B126),"")</f>
        <v/>
      </c>
      <c r="S126" s="231">
        <f t="shared" si="21"/>
        <v>0</v>
      </c>
      <c r="T126" s="222"/>
      <c r="U126" s="228"/>
    </row>
    <row r="127" spans="1:21" x14ac:dyDescent="0.35">
      <c r="A127" s="211" t="str">
        <f t="shared" si="13"/>
        <v/>
      </c>
      <c r="B127" s="212" t="str">
        <f t="shared" si="14"/>
        <v/>
      </c>
      <c r="C127" s="213" t="str">
        <f t="shared" si="15"/>
        <v/>
      </c>
      <c r="D127" s="221">
        <f t="shared" si="16"/>
        <v>0</v>
      </c>
      <c r="E127" s="221">
        <f t="shared" si="17"/>
        <v>0</v>
      </c>
      <c r="F127" s="221">
        <f t="shared" si="18"/>
        <v>0</v>
      </c>
      <c r="G127" s="226">
        <f t="shared" si="19"/>
        <v>0</v>
      </c>
      <c r="H127" s="88"/>
      <c r="I127" s="88"/>
      <c r="J127" s="88"/>
      <c r="K127" s="207" t="str">
        <f>IF(B127="","",IF(A127=0,'Розрах.заг.варт.'!$F$8*(IF($M$18-A127&gt;=12,$K$18,$K$18*($O$18-A127)/12)),IF(MOD(A127,12)=0,'Розрах.заг.варт.'!$F$8*(IF($M$18-A127&gt;=12,$K$18,$K$18*($M$18-A127)/12)),"")))</f>
        <v/>
      </c>
      <c r="L127" s="207" t="str">
        <f t="shared" si="12"/>
        <v/>
      </c>
      <c r="M127" s="88"/>
      <c r="N127" s="88"/>
      <c r="O127" s="266"/>
      <c r="P127" s="270">
        <f t="shared" si="20"/>
        <v>0</v>
      </c>
      <c r="Q127" s="222"/>
      <c r="R127" s="215" t="str">
        <f>IF(A127&lt;=$M$18,XIRR(S$28:S127,B$28:B127),"")</f>
        <v/>
      </c>
      <c r="S127" s="231">
        <f t="shared" si="21"/>
        <v>0</v>
      </c>
      <c r="T127" s="222"/>
      <c r="U127" s="228"/>
    </row>
    <row r="128" spans="1:21" x14ac:dyDescent="0.35">
      <c r="A128" s="211" t="str">
        <f t="shared" si="13"/>
        <v/>
      </c>
      <c r="B128" s="212" t="str">
        <f t="shared" si="14"/>
        <v/>
      </c>
      <c r="C128" s="213" t="str">
        <f t="shared" si="15"/>
        <v/>
      </c>
      <c r="D128" s="221">
        <f t="shared" si="16"/>
        <v>0</v>
      </c>
      <c r="E128" s="221">
        <f t="shared" si="17"/>
        <v>0</v>
      </c>
      <c r="F128" s="221">
        <f t="shared" si="18"/>
        <v>0</v>
      </c>
      <c r="G128" s="226">
        <f t="shared" si="19"/>
        <v>0</v>
      </c>
      <c r="H128" s="88"/>
      <c r="I128" s="88"/>
      <c r="J128" s="88"/>
      <c r="K128" s="207" t="str">
        <f>IF(B128="","",IF(A128=0,'Розрах.заг.варт.'!$F$8*(IF($M$18-A128&gt;=12,$K$18,$K$18*($O$18-A128)/12)),IF(MOD(A128,12)=0,'Розрах.заг.варт.'!$F$8*(IF($M$18-A128&gt;=12,$K$18,$K$18*($M$18-A128)/12)),"")))</f>
        <v/>
      </c>
      <c r="L128" s="207" t="str">
        <f t="shared" si="12"/>
        <v/>
      </c>
      <c r="M128" s="88"/>
      <c r="N128" s="88"/>
      <c r="O128" s="266"/>
      <c r="P128" s="270">
        <f t="shared" si="20"/>
        <v>0</v>
      </c>
      <c r="Q128" s="222"/>
      <c r="R128" s="215" t="str">
        <f>IF(A128&lt;=$M$18,XIRR(S$28:S128,B$28:B128),"")</f>
        <v/>
      </c>
      <c r="S128" s="231">
        <f t="shared" si="21"/>
        <v>0</v>
      </c>
      <c r="T128" s="222"/>
      <c r="U128" s="228"/>
    </row>
    <row r="129" spans="1:21" x14ac:dyDescent="0.35">
      <c r="A129" s="211" t="str">
        <f t="shared" si="13"/>
        <v/>
      </c>
      <c r="B129" s="212" t="str">
        <f t="shared" si="14"/>
        <v/>
      </c>
      <c r="C129" s="213" t="str">
        <f t="shared" si="15"/>
        <v/>
      </c>
      <c r="D129" s="221">
        <f t="shared" si="16"/>
        <v>0</v>
      </c>
      <c r="E129" s="221">
        <f t="shared" si="17"/>
        <v>0</v>
      </c>
      <c r="F129" s="221">
        <f t="shared" si="18"/>
        <v>0</v>
      </c>
      <c r="G129" s="226">
        <f t="shared" si="19"/>
        <v>0</v>
      </c>
      <c r="H129" s="88"/>
      <c r="I129" s="88"/>
      <c r="J129" s="88"/>
      <c r="K129" s="207" t="str">
        <f>IF(B129="","",IF(A129=0,'Розрах.заг.варт.'!$F$8*(IF($M$18-A129&gt;=12,$K$18,$K$18*($O$18-A129)/12)),IF(MOD(A129,12)=0,'Розрах.заг.варт.'!$F$8*(IF($M$18-A129&gt;=12,$K$18,$K$18*($M$18-A129)/12)),"")))</f>
        <v/>
      </c>
      <c r="L129" s="207" t="str">
        <f t="shared" si="12"/>
        <v/>
      </c>
      <c r="M129" s="88"/>
      <c r="N129" s="88"/>
      <c r="O129" s="266"/>
      <c r="P129" s="270">
        <f t="shared" si="20"/>
        <v>0</v>
      </c>
      <c r="Q129" s="222"/>
      <c r="R129" s="215" t="str">
        <f>IF(A129&lt;=$M$18,XIRR(S$28:S129,B$28:B129),"")</f>
        <v/>
      </c>
      <c r="S129" s="231">
        <f t="shared" si="21"/>
        <v>0</v>
      </c>
      <c r="T129" s="222"/>
      <c r="U129" s="228"/>
    </row>
    <row r="130" spans="1:21" x14ac:dyDescent="0.35">
      <c r="A130" s="211" t="str">
        <f t="shared" si="13"/>
        <v/>
      </c>
      <c r="B130" s="212" t="str">
        <f t="shared" si="14"/>
        <v/>
      </c>
      <c r="C130" s="213" t="str">
        <f t="shared" si="15"/>
        <v/>
      </c>
      <c r="D130" s="221">
        <f t="shared" si="16"/>
        <v>0</v>
      </c>
      <c r="E130" s="221">
        <f t="shared" si="17"/>
        <v>0</v>
      </c>
      <c r="F130" s="221">
        <f t="shared" si="18"/>
        <v>0</v>
      </c>
      <c r="G130" s="226">
        <f t="shared" si="19"/>
        <v>0</v>
      </c>
      <c r="H130" s="88"/>
      <c r="I130" s="88"/>
      <c r="J130" s="88"/>
      <c r="K130" s="207" t="str">
        <f>IF(B130="","",IF(A130=0,'Розрах.заг.варт.'!$F$8*(IF($M$18-A130&gt;=12,$K$18,$K$18*($O$18-A130)/12)),IF(MOD(A130,12)=0,'Розрах.заг.варт.'!$F$8*(IF($M$18-A130&gt;=12,$K$18,$K$18*($M$18-A130)/12)),"")))</f>
        <v/>
      </c>
      <c r="L130" s="207" t="str">
        <f t="shared" si="12"/>
        <v/>
      </c>
      <c r="M130" s="88"/>
      <c r="N130" s="88"/>
      <c r="O130" s="266"/>
      <c r="P130" s="270">
        <f t="shared" si="20"/>
        <v>0</v>
      </c>
      <c r="Q130" s="222"/>
      <c r="R130" s="215" t="str">
        <f>IF(A130&lt;=$M$18,XIRR(S$28:S130,B$28:B130),"")</f>
        <v/>
      </c>
      <c r="S130" s="231">
        <f t="shared" si="21"/>
        <v>0</v>
      </c>
      <c r="T130" s="222"/>
      <c r="U130" s="228"/>
    </row>
    <row r="131" spans="1:21" x14ac:dyDescent="0.35">
      <c r="A131" s="211" t="str">
        <f t="shared" si="13"/>
        <v/>
      </c>
      <c r="B131" s="212" t="str">
        <f t="shared" si="14"/>
        <v/>
      </c>
      <c r="C131" s="213" t="str">
        <f t="shared" si="15"/>
        <v/>
      </c>
      <c r="D131" s="221">
        <f t="shared" si="16"/>
        <v>0</v>
      </c>
      <c r="E131" s="221">
        <f t="shared" si="17"/>
        <v>0</v>
      </c>
      <c r="F131" s="221">
        <f t="shared" si="18"/>
        <v>0</v>
      </c>
      <c r="G131" s="226">
        <f t="shared" si="19"/>
        <v>0</v>
      </c>
      <c r="H131" s="88"/>
      <c r="I131" s="88"/>
      <c r="J131" s="88"/>
      <c r="K131" s="207" t="str">
        <f>IF(B131="","",IF(A131=0,'Розрах.заг.варт.'!$F$8*(IF($M$18-A131&gt;=12,$K$18,$K$18*($O$18-A131)/12)),IF(MOD(A131,12)=0,'Розрах.заг.варт.'!$F$8*(IF($M$18-A131&gt;=12,$K$18,$K$18*($M$18-A131)/12)),"")))</f>
        <v/>
      </c>
      <c r="L131" s="207" t="str">
        <f t="shared" si="12"/>
        <v/>
      </c>
      <c r="M131" s="88"/>
      <c r="N131" s="88"/>
      <c r="O131" s="266"/>
      <c r="P131" s="270">
        <f t="shared" si="20"/>
        <v>0</v>
      </c>
      <c r="Q131" s="222"/>
      <c r="R131" s="215" t="str">
        <f>IF(A131&lt;=$M$18,XIRR(S$28:S131,B$28:B131),"")</f>
        <v/>
      </c>
      <c r="S131" s="231">
        <f t="shared" si="21"/>
        <v>0</v>
      </c>
      <c r="T131" s="222"/>
      <c r="U131" s="228"/>
    </row>
    <row r="132" spans="1:21" x14ac:dyDescent="0.35">
      <c r="A132" s="211" t="str">
        <f t="shared" si="13"/>
        <v/>
      </c>
      <c r="B132" s="212" t="str">
        <f t="shared" si="14"/>
        <v/>
      </c>
      <c r="C132" s="213" t="str">
        <f t="shared" si="15"/>
        <v/>
      </c>
      <c r="D132" s="221">
        <f t="shared" si="16"/>
        <v>0</v>
      </c>
      <c r="E132" s="221">
        <f t="shared" si="17"/>
        <v>0</v>
      </c>
      <c r="F132" s="221">
        <f t="shared" si="18"/>
        <v>0</v>
      </c>
      <c r="G132" s="226">
        <f t="shared" si="19"/>
        <v>0</v>
      </c>
      <c r="H132" s="88"/>
      <c r="I132" s="88"/>
      <c r="J132" s="88"/>
      <c r="K132" s="207" t="str">
        <f>IF(B132="","",IF(A132=0,'Розрах.заг.варт.'!$F$8*(IF($M$18-A132&gt;=12,$K$18,$K$18*($O$18-A132)/12)),IF(MOD(A132,12)=0,'Розрах.заг.варт.'!$F$8*(IF($M$18-A132&gt;=12,$K$18,$K$18*($M$18-A132)/12)),"")))</f>
        <v/>
      </c>
      <c r="L132" s="207" t="str">
        <f t="shared" si="12"/>
        <v/>
      </c>
      <c r="M132" s="88"/>
      <c r="N132" s="88"/>
      <c r="O132" s="266"/>
      <c r="P132" s="270">
        <f t="shared" si="20"/>
        <v>0</v>
      </c>
      <c r="Q132" s="222"/>
      <c r="R132" s="215" t="str">
        <f>IF(A132&lt;=$M$18,XIRR(S$28:S132,B$28:B132),"")</f>
        <v/>
      </c>
      <c r="S132" s="231">
        <f t="shared" si="21"/>
        <v>0</v>
      </c>
      <c r="T132" s="222"/>
      <c r="U132" s="228"/>
    </row>
    <row r="133" spans="1:21" x14ac:dyDescent="0.35">
      <c r="A133" s="211" t="str">
        <f t="shared" si="13"/>
        <v/>
      </c>
      <c r="B133" s="212" t="str">
        <f t="shared" si="14"/>
        <v/>
      </c>
      <c r="C133" s="213" t="str">
        <f t="shared" si="15"/>
        <v/>
      </c>
      <c r="D133" s="221">
        <f t="shared" si="16"/>
        <v>0</v>
      </c>
      <c r="E133" s="221">
        <f t="shared" si="17"/>
        <v>0</v>
      </c>
      <c r="F133" s="221">
        <f t="shared" si="18"/>
        <v>0</v>
      </c>
      <c r="G133" s="226">
        <f t="shared" si="19"/>
        <v>0</v>
      </c>
      <c r="H133" s="88"/>
      <c r="I133" s="88"/>
      <c r="J133" s="88"/>
      <c r="K133" s="207" t="str">
        <f>IF(B133="","",IF(A133=0,'Розрах.заг.варт.'!$F$8*(IF($M$18-A133&gt;=12,$K$18,$K$18*($O$18-A133)/12)),IF(MOD(A133,12)=0,'Розрах.заг.варт.'!$F$8*(IF($M$18-A133&gt;=12,$K$18,$K$18*($M$18-A133)/12)),"")))</f>
        <v/>
      </c>
      <c r="L133" s="207" t="str">
        <f t="shared" si="12"/>
        <v/>
      </c>
      <c r="M133" s="88"/>
      <c r="N133" s="88"/>
      <c r="O133" s="266"/>
      <c r="P133" s="270">
        <f t="shared" si="20"/>
        <v>0</v>
      </c>
      <c r="Q133" s="222"/>
      <c r="R133" s="215" t="str">
        <f>IF(A133&lt;=$M$18,XIRR(S$28:S133,B$28:B133),"")</f>
        <v/>
      </c>
      <c r="S133" s="231">
        <f t="shared" si="21"/>
        <v>0</v>
      </c>
      <c r="T133" s="222"/>
      <c r="U133" s="228"/>
    </row>
    <row r="134" spans="1:21" x14ac:dyDescent="0.35">
      <c r="A134" s="211" t="str">
        <f t="shared" si="13"/>
        <v/>
      </c>
      <c r="B134" s="212" t="str">
        <f t="shared" si="14"/>
        <v/>
      </c>
      <c r="C134" s="213" t="str">
        <f t="shared" si="15"/>
        <v/>
      </c>
      <c r="D134" s="221">
        <f t="shared" si="16"/>
        <v>0</v>
      </c>
      <c r="E134" s="221">
        <f t="shared" si="17"/>
        <v>0</v>
      </c>
      <c r="F134" s="221">
        <f t="shared" si="18"/>
        <v>0</v>
      </c>
      <c r="G134" s="226">
        <f t="shared" si="19"/>
        <v>0</v>
      </c>
      <c r="H134" s="88"/>
      <c r="I134" s="88"/>
      <c r="J134" s="88"/>
      <c r="K134" s="207" t="str">
        <f>IF(B134="","",IF(A134=0,'Розрах.заг.варт.'!$F$8*(IF($M$18-A134&gt;=12,$K$18,$K$18*($O$18-A134)/12)),IF(MOD(A134,12)=0,'Розрах.заг.варт.'!$F$8*(IF($M$18-A134&gt;=12,$K$18,$K$18*($M$18-A134)/12)),"")))</f>
        <v/>
      </c>
      <c r="L134" s="207" t="str">
        <f t="shared" si="12"/>
        <v/>
      </c>
      <c r="M134" s="88"/>
      <c r="N134" s="88"/>
      <c r="O134" s="266"/>
      <c r="P134" s="270">
        <f t="shared" si="20"/>
        <v>0</v>
      </c>
      <c r="Q134" s="222"/>
      <c r="R134" s="215" t="str">
        <f>IF(A134&lt;=$M$18,XIRR(S$28:S134,B$28:B134),"")</f>
        <v/>
      </c>
      <c r="S134" s="231">
        <f t="shared" si="21"/>
        <v>0</v>
      </c>
      <c r="T134" s="222"/>
      <c r="U134" s="228"/>
    </row>
    <row r="135" spans="1:21" x14ac:dyDescent="0.35">
      <c r="A135" s="211" t="str">
        <f t="shared" si="13"/>
        <v/>
      </c>
      <c r="B135" s="212" t="str">
        <f t="shared" si="14"/>
        <v/>
      </c>
      <c r="C135" s="213" t="str">
        <f t="shared" si="15"/>
        <v/>
      </c>
      <c r="D135" s="221">
        <f t="shared" si="16"/>
        <v>0</v>
      </c>
      <c r="E135" s="221">
        <f t="shared" si="17"/>
        <v>0</v>
      </c>
      <c r="F135" s="221">
        <f t="shared" si="18"/>
        <v>0</v>
      </c>
      <c r="G135" s="226">
        <f t="shared" si="19"/>
        <v>0</v>
      </c>
      <c r="H135" s="88"/>
      <c r="I135" s="88"/>
      <c r="J135" s="88"/>
      <c r="K135" s="207" t="str">
        <f>IF(B135="","",IF(A135=0,'Розрах.заг.варт.'!$F$8*(IF($M$18-A135&gt;=12,$K$18,$K$18*($O$18-A135)/12)),IF(MOD(A135,12)=0,'Розрах.заг.варт.'!$F$8*(IF($M$18-A135&gt;=12,$K$18,$K$18*($M$18-A135)/12)),"")))</f>
        <v/>
      </c>
      <c r="L135" s="207" t="str">
        <f t="shared" si="12"/>
        <v/>
      </c>
      <c r="M135" s="88"/>
      <c r="N135" s="88"/>
      <c r="O135" s="266"/>
      <c r="P135" s="270">
        <f t="shared" si="20"/>
        <v>0</v>
      </c>
      <c r="Q135" s="222"/>
      <c r="R135" s="215" t="str">
        <f>IF(A135&lt;=$M$18,XIRR(S$28:S135,B$28:B135),"")</f>
        <v/>
      </c>
      <c r="S135" s="231">
        <f t="shared" si="21"/>
        <v>0</v>
      </c>
      <c r="T135" s="222"/>
      <c r="U135" s="228"/>
    </row>
    <row r="136" spans="1:21" x14ac:dyDescent="0.35">
      <c r="A136" s="211" t="str">
        <f t="shared" si="13"/>
        <v/>
      </c>
      <c r="B136" s="212" t="str">
        <f t="shared" si="14"/>
        <v/>
      </c>
      <c r="C136" s="213" t="str">
        <f t="shared" si="15"/>
        <v/>
      </c>
      <c r="D136" s="221">
        <f t="shared" si="16"/>
        <v>0</v>
      </c>
      <c r="E136" s="221">
        <f t="shared" si="17"/>
        <v>0</v>
      </c>
      <c r="F136" s="221">
        <f t="shared" si="18"/>
        <v>0</v>
      </c>
      <c r="G136" s="226">
        <f t="shared" si="19"/>
        <v>0</v>
      </c>
      <c r="H136" s="88"/>
      <c r="I136" s="88"/>
      <c r="J136" s="88"/>
      <c r="K136" s="207" t="str">
        <f>IF(B136="","",IF(A136=0,'Розрах.заг.варт.'!$F$8*(IF($M$18-A136&gt;=12,$K$18,$K$18*($O$18-A136)/12)),IF(MOD(A136,12)=0,'Розрах.заг.варт.'!$F$8*(IF($M$18-A136&gt;=12,$K$18,$K$18*($M$18-A136)/12)),"")))</f>
        <v/>
      </c>
      <c r="L136" s="207" t="str">
        <f t="shared" si="12"/>
        <v/>
      </c>
      <c r="M136" s="88"/>
      <c r="N136" s="88"/>
      <c r="O136" s="266"/>
      <c r="P136" s="270">
        <f t="shared" si="20"/>
        <v>0</v>
      </c>
      <c r="Q136" s="222"/>
      <c r="R136" s="215" t="str">
        <f>IF(A136&lt;=$M$18,XIRR(S$28:S136,B$28:B136),"")</f>
        <v/>
      </c>
      <c r="S136" s="231">
        <f t="shared" si="21"/>
        <v>0</v>
      </c>
      <c r="T136" s="222"/>
      <c r="U136" s="228"/>
    </row>
    <row r="137" spans="1:21" x14ac:dyDescent="0.35">
      <c r="A137" s="211" t="str">
        <f t="shared" si="13"/>
        <v/>
      </c>
      <c r="B137" s="212" t="str">
        <f t="shared" si="14"/>
        <v/>
      </c>
      <c r="C137" s="213" t="str">
        <f t="shared" si="15"/>
        <v/>
      </c>
      <c r="D137" s="221">
        <f t="shared" si="16"/>
        <v>0</v>
      </c>
      <c r="E137" s="221">
        <f t="shared" si="17"/>
        <v>0</v>
      </c>
      <c r="F137" s="221">
        <f t="shared" si="18"/>
        <v>0</v>
      </c>
      <c r="G137" s="226">
        <f t="shared" si="19"/>
        <v>0</v>
      </c>
      <c r="H137" s="88"/>
      <c r="I137" s="88"/>
      <c r="J137" s="88"/>
      <c r="K137" s="207" t="str">
        <f>IF(B137="","",IF(A137=0,'Розрах.заг.варт.'!$F$8*(IF($M$18-A137&gt;=12,$K$18,$K$18*($O$18-A137)/12)),IF(MOD(A137,12)=0,'Розрах.заг.варт.'!$F$8*(IF($M$18-A137&gt;=12,$K$18,$K$18*($M$18-A137)/12)),"")))</f>
        <v/>
      </c>
      <c r="L137" s="207" t="str">
        <f t="shared" si="12"/>
        <v/>
      </c>
      <c r="M137" s="88"/>
      <c r="N137" s="88"/>
      <c r="O137" s="266"/>
      <c r="P137" s="270">
        <f t="shared" si="20"/>
        <v>0</v>
      </c>
      <c r="Q137" s="222"/>
      <c r="R137" s="215" t="str">
        <f>IF(A137&lt;=$M$18,XIRR(S$28:S137,B$28:B137),"")</f>
        <v/>
      </c>
      <c r="S137" s="231">
        <f t="shared" si="21"/>
        <v>0</v>
      </c>
      <c r="T137" s="222"/>
      <c r="U137" s="228"/>
    </row>
    <row r="138" spans="1:21" x14ac:dyDescent="0.35">
      <c r="A138" s="211" t="str">
        <f t="shared" si="13"/>
        <v/>
      </c>
      <c r="B138" s="212" t="str">
        <f t="shared" si="14"/>
        <v/>
      </c>
      <c r="C138" s="213" t="str">
        <f t="shared" si="15"/>
        <v/>
      </c>
      <c r="D138" s="221">
        <f t="shared" si="16"/>
        <v>0</v>
      </c>
      <c r="E138" s="221">
        <f t="shared" si="17"/>
        <v>0</v>
      </c>
      <c r="F138" s="221">
        <f t="shared" si="18"/>
        <v>0</v>
      </c>
      <c r="G138" s="226">
        <f t="shared" si="19"/>
        <v>0</v>
      </c>
      <c r="H138" s="88"/>
      <c r="I138" s="88"/>
      <c r="J138" s="88"/>
      <c r="K138" s="207" t="str">
        <f>IF(B138="","",IF(A138=0,'Розрах.заг.варт.'!$F$8*(IF($M$18-A138&gt;=12,$K$18,$K$18*($O$18-A138)/12)),IF(MOD(A138,12)=0,'Розрах.заг.варт.'!$F$8*(IF($M$18-A138&gt;=12,$K$18,$K$18*($M$18-A138)/12)),"")))</f>
        <v/>
      </c>
      <c r="L138" s="207" t="str">
        <f t="shared" si="12"/>
        <v/>
      </c>
      <c r="M138" s="88"/>
      <c r="N138" s="88"/>
      <c r="O138" s="266"/>
      <c r="P138" s="270">
        <f t="shared" si="20"/>
        <v>0</v>
      </c>
      <c r="Q138" s="222"/>
      <c r="R138" s="215" t="str">
        <f>IF(A138&lt;=$M$18,XIRR(S$28:S138,B$28:B138),"")</f>
        <v/>
      </c>
      <c r="S138" s="231">
        <f t="shared" si="21"/>
        <v>0</v>
      </c>
      <c r="T138" s="222"/>
      <c r="U138" s="228"/>
    </row>
    <row r="139" spans="1:21" x14ac:dyDescent="0.35">
      <c r="A139" s="211" t="str">
        <f t="shared" si="13"/>
        <v/>
      </c>
      <c r="B139" s="212" t="str">
        <f t="shared" si="14"/>
        <v/>
      </c>
      <c r="C139" s="213" t="str">
        <f t="shared" si="15"/>
        <v/>
      </c>
      <c r="D139" s="221">
        <f t="shared" si="16"/>
        <v>0</v>
      </c>
      <c r="E139" s="221">
        <f t="shared" si="17"/>
        <v>0</v>
      </c>
      <c r="F139" s="221">
        <f t="shared" si="18"/>
        <v>0</v>
      </c>
      <c r="G139" s="226">
        <f t="shared" si="19"/>
        <v>0</v>
      </c>
      <c r="H139" s="88"/>
      <c r="I139" s="88"/>
      <c r="J139" s="88"/>
      <c r="K139" s="207" t="str">
        <f>IF(B139="","",IF(A139=0,'Розрах.заг.варт.'!$F$8*(IF($M$18-A139&gt;=12,$K$18,$K$18*($O$18-A139)/12)),IF(MOD(A139,12)=0,'Розрах.заг.варт.'!$F$8*(IF($M$18-A139&gt;=12,$K$18,$K$18*($M$18-A139)/12)),"")))</f>
        <v/>
      </c>
      <c r="L139" s="207" t="str">
        <f t="shared" si="12"/>
        <v/>
      </c>
      <c r="M139" s="88"/>
      <c r="N139" s="88"/>
      <c r="O139" s="266"/>
      <c r="P139" s="270">
        <f t="shared" si="20"/>
        <v>0</v>
      </c>
      <c r="Q139" s="222"/>
      <c r="R139" s="215" t="str">
        <f>IF(A139&lt;=$M$18,XIRR(S$28:S139,B$28:B139),"")</f>
        <v/>
      </c>
      <c r="S139" s="231">
        <f t="shared" si="21"/>
        <v>0</v>
      </c>
      <c r="T139" s="222"/>
      <c r="U139" s="228"/>
    </row>
    <row r="140" spans="1:21" x14ac:dyDescent="0.35">
      <c r="A140" s="211" t="str">
        <f t="shared" si="13"/>
        <v/>
      </c>
      <c r="B140" s="212" t="str">
        <f t="shared" si="14"/>
        <v/>
      </c>
      <c r="C140" s="213" t="str">
        <f t="shared" si="15"/>
        <v/>
      </c>
      <c r="D140" s="221">
        <f t="shared" si="16"/>
        <v>0</v>
      </c>
      <c r="E140" s="221">
        <f t="shared" si="17"/>
        <v>0</v>
      </c>
      <c r="F140" s="221">
        <f t="shared" si="18"/>
        <v>0</v>
      </c>
      <c r="G140" s="226">
        <f t="shared" si="19"/>
        <v>0</v>
      </c>
      <c r="H140" s="88"/>
      <c r="I140" s="88"/>
      <c r="J140" s="88"/>
      <c r="K140" s="207" t="str">
        <f>IF(B140="","",IF(A140=0,'Розрах.заг.варт.'!$F$8*(IF($M$18-A140&gt;=12,$K$18,$K$18*($O$18-A140)/12)),IF(MOD(A140,12)=0,'Розрах.заг.варт.'!$F$8*(IF($M$18-A140&gt;=12,$K$18,$K$18*($M$18-A140)/12)),"")))</f>
        <v/>
      </c>
      <c r="L140" s="207" t="str">
        <f t="shared" si="12"/>
        <v/>
      </c>
      <c r="M140" s="88"/>
      <c r="N140" s="88"/>
      <c r="O140" s="266"/>
      <c r="P140" s="270">
        <f t="shared" si="20"/>
        <v>0</v>
      </c>
      <c r="Q140" s="222"/>
      <c r="R140" s="215" t="str">
        <f>IF(A140&lt;=$M$18,XIRR(S$28:S140,B$28:B140),"")</f>
        <v/>
      </c>
      <c r="S140" s="231">
        <f t="shared" si="21"/>
        <v>0</v>
      </c>
      <c r="T140" s="222"/>
      <c r="U140" s="228"/>
    </row>
    <row r="141" spans="1:21" x14ac:dyDescent="0.35">
      <c r="A141" s="211" t="str">
        <f t="shared" si="13"/>
        <v/>
      </c>
      <c r="B141" s="212" t="str">
        <f t="shared" si="14"/>
        <v/>
      </c>
      <c r="C141" s="213" t="str">
        <f t="shared" si="15"/>
        <v/>
      </c>
      <c r="D141" s="221">
        <f t="shared" si="16"/>
        <v>0</v>
      </c>
      <c r="E141" s="221">
        <f t="shared" si="17"/>
        <v>0</v>
      </c>
      <c r="F141" s="221">
        <f t="shared" si="18"/>
        <v>0</v>
      </c>
      <c r="G141" s="226">
        <f t="shared" si="19"/>
        <v>0</v>
      </c>
      <c r="H141" s="88"/>
      <c r="I141" s="88"/>
      <c r="J141" s="88"/>
      <c r="K141" s="207" t="str">
        <f>IF(B141="","",IF(A141=0,'Розрах.заг.варт.'!$F$8*(IF($M$18-A141&gt;=12,$K$18,$K$18*($O$18-A141)/12)),IF(MOD(A141,12)=0,'Розрах.заг.варт.'!$F$8*(IF($M$18-A141&gt;=12,$K$18,$K$18*($M$18-A141)/12)),"")))</f>
        <v/>
      </c>
      <c r="L141" s="207" t="str">
        <f t="shared" si="12"/>
        <v/>
      </c>
      <c r="M141" s="88"/>
      <c r="N141" s="88"/>
      <c r="O141" s="266"/>
      <c r="P141" s="270">
        <f t="shared" si="20"/>
        <v>0</v>
      </c>
      <c r="Q141" s="222"/>
      <c r="R141" s="215" t="str">
        <f>IF(A141&lt;=$M$18,XIRR(S$28:S141,B$28:B141),"")</f>
        <v/>
      </c>
      <c r="S141" s="231">
        <f t="shared" si="21"/>
        <v>0</v>
      </c>
      <c r="T141" s="222"/>
      <c r="U141" s="228"/>
    </row>
    <row r="142" spans="1:21" x14ac:dyDescent="0.35">
      <c r="A142" s="211" t="str">
        <f t="shared" si="13"/>
        <v/>
      </c>
      <c r="B142" s="212" t="str">
        <f t="shared" si="14"/>
        <v/>
      </c>
      <c r="C142" s="213" t="str">
        <f t="shared" si="15"/>
        <v/>
      </c>
      <c r="D142" s="221">
        <f t="shared" si="16"/>
        <v>0</v>
      </c>
      <c r="E142" s="221">
        <f t="shared" si="17"/>
        <v>0</v>
      </c>
      <c r="F142" s="221">
        <f t="shared" si="18"/>
        <v>0</v>
      </c>
      <c r="G142" s="226">
        <f t="shared" si="19"/>
        <v>0</v>
      </c>
      <c r="H142" s="88"/>
      <c r="I142" s="88"/>
      <c r="J142" s="88"/>
      <c r="K142" s="207" t="str">
        <f>IF(B142="","",IF(A142=0,'Розрах.заг.варт.'!$F$8*(IF($M$18-A142&gt;=12,$K$18,$K$18*($O$18-A142)/12)),IF(MOD(A142,12)=0,'Розрах.заг.варт.'!$F$8*(IF($M$18-A142&gt;=12,$K$18,$K$18*($M$18-A142)/12)),"")))</f>
        <v/>
      </c>
      <c r="L142" s="207" t="str">
        <f t="shared" si="12"/>
        <v/>
      </c>
      <c r="M142" s="88"/>
      <c r="N142" s="88"/>
      <c r="O142" s="266"/>
      <c r="P142" s="270">
        <f t="shared" si="20"/>
        <v>0</v>
      </c>
      <c r="Q142" s="222"/>
      <c r="R142" s="215" t="str">
        <f>IF(A142&lt;=$M$18,XIRR(S$28:S142,B$28:B142),"")</f>
        <v/>
      </c>
      <c r="S142" s="231">
        <f t="shared" si="21"/>
        <v>0</v>
      </c>
      <c r="T142" s="222"/>
      <c r="U142" s="228"/>
    </row>
    <row r="143" spans="1:21" x14ac:dyDescent="0.35">
      <c r="A143" s="211" t="str">
        <f t="shared" si="13"/>
        <v/>
      </c>
      <c r="B143" s="212" t="str">
        <f t="shared" si="14"/>
        <v/>
      </c>
      <c r="C143" s="213" t="str">
        <f t="shared" si="15"/>
        <v/>
      </c>
      <c r="D143" s="221">
        <f t="shared" si="16"/>
        <v>0</v>
      </c>
      <c r="E143" s="221">
        <f t="shared" si="17"/>
        <v>0</v>
      </c>
      <c r="F143" s="221">
        <f t="shared" si="18"/>
        <v>0</v>
      </c>
      <c r="G143" s="226">
        <f t="shared" si="19"/>
        <v>0</v>
      </c>
      <c r="H143" s="88"/>
      <c r="I143" s="88"/>
      <c r="J143" s="88"/>
      <c r="K143" s="207" t="str">
        <f>IF(B143="","",IF(A143=0,'Розрах.заг.варт.'!$F$8*(IF($M$18-A143&gt;=12,$K$18,$K$18*($O$18-A143)/12)),IF(MOD(A143,12)=0,'Розрах.заг.варт.'!$F$8*(IF($M$18-A143&gt;=12,$K$18,$K$18*($M$18-A143)/12)),"")))</f>
        <v/>
      </c>
      <c r="L143" s="207" t="str">
        <f t="shared" si="12"/>
        <v/>
      </c>
      <c r="M143" s="88"/>
      <c r="N143" s="88"/>
      <c r="O143" s="266"/>
      <c r="P143" s="270">
        <f t="shared" si="20"/>
        <v>0</v>
      </c>
      <c r="Q143" s="222"/>
      <c r="R143" s="215" t="str">
        <f>IF(A143&lt;=$M$18,XIRR(S$28:S143,B$28:B143),"")</f>
        <v/>
      </c>
      <c r="S143" s="231">
        <f t="shared" si="21"/>
        <v>0</v>
      </c>
      <c r="T143" s="222"/>
      <c r="U143" s="228"/>
    </row>
    <row r="144" spans="1:21" x14ac:dyDescent="0.35">
      <c r="A144" s="211" t="str">
        <f t="shared" si="13"/>
        <v/>
      </c>
      <c r="B144" s="212" t="str">
        <f t="shared" si="14"/>
        <v/>
      </c>
      <c r="C144" s="213" t="str">
        <f t="shared" si="15"/>
        <v/>
      </c>
      <c r="D144" s="221">
        <f t="shared" si="16"/>
        <v>0</v>
      </c>
      <c r="E144" s="221">
        <f t="shared" si="17"/>
        <v>0</v>
      </c>
      <c r="F144" s="221">
        <f t="shared" si="18"/>
        <v>0</v>
      </c>
      <c r="G144" s="226">
        <f t="shared" si="19"/>
        <v>0</v>
      </c>
      <c r="H144" s="88"/>
      <c r="I144" s="88"/>
      <c r="J144" s="88"/>
      <c r="K144" s="207" t="str">
        <f>IF(B144="","",IF(A144=0,'Розрах.заг.варт.'!$F$8*(IF($M$18-A144&gt;=12,$K$18,$K$18*($O$18-A144)/12)),IF(MOD(A144,12)=0,'Розрах.заг.варт.'!$F$8*(IF($M$18-A144&gt;=12,$K$18,$K$18*($M$18-A144)/12)),"")))</f>
        <v/>
      </c>
      <c r="L144" s="207" t="str">
        <f t="shared" si="12"/>
        <v/>
      </c>
      <c r="M144" s="88"/>
      <c r="N144" s="88"/>
      <c r="O144" s="266"/>
      <c r="P144" s="270">
        <f t="shared" si="20"/>
        <v>0</v>
      </c>
      <c r="Q144" s="222"/>
      <c r="R144" s="215" t="str">
        <f>IF(A144&lt;=$M$18,XIRR(S$28:S144,B$28:B144),"")</f>
        <v/>
      </c>
      <c r="S144" s="231">
        <f t="shared" si="21"/>
        <v>0</v>
      </c>
      <c r="T144" s="222"/>
      <c r="U144" s="228"/>
    </row>
    <row r="145" spans="1:21" x14ac:dyDescent="0.35">
      <c r="A145" s="211" t="str">
        <f t="shared" si="13"/>
        <v/>
      </c>
      <c r="B145" s="212" t="str">
        <f t="shared" si="14"/>
        <v/>
      </c>
      <c r="C145" s="213" t="str">
        <f t="shared" si="15"/>
        <v/>
      </c>
      <c r="D145" s="221">
        <f t="shared" si="16"/>
        <v>0</v>
      </c>
      <c r="E145" s="221">
        <f t="shared" si="17"/>
        <v>0</v>
      </c>
      <c r="F145" s="221">
        <f t="shared" si="18"/>
        <v>0</v>
      </c>
      <c r="G145" s="226">
        <f t="shared" si="19"/>
        <v>0</v>
      </c>
      <c r="H145" s="88"/>
      <c r="I145" s="88"/>
      <c r="J145" s="88"/>
      <c r="K145" s="207" t="str">
        <f>IF(B145="","",IF(A145=0,'Розрах.заг.варт.'!$F$8*(IF($M$18-A145&gt;=12,$K$18,$K$18*($O$18-A145)/12)),IF(MOD(A145,12)=0,'Розрах.заг.варт.'!$F$8*(IF($M$18-A145&gt;=12,$K$18,$K$18*($M$18-A145)/12)),"")))</f>
        <v/>
      </c>
      <c r="L145" s="207" t="str">
        <f t="shared" si="12"/>
        <v/>
      </c>
      <c r="M145" s="88"/>
      <c r="N145" s="88"/>
      <c r="O145" s="266"/>
      <c r="P145" s="270">
        <f t="shared" si="20"/>
        <v>0</v>
      </c>
      <c r="Q145" s="222"/>
      <c r="R145" s="215" t="str">
        <f>IF(A145&lt;=$M$18,XIRR(S$28:S145,B$28:B145),"")</f>
        <v/>
      </c>
      <c r="S145" s="231">
        <f t="shared" si="21"/>
        <v>0</v>
      </c>
      <c r="T145" s="222"/>
      <c r="U145" s="228"/>
    </row>
    <row r="146" spans="1:21" x14ac:dyDescent="0.35">
      <c r="A146" s="211" t="str">
        <f t="shared" si="13"/>
        <v/>
      </c>
      <c r="B146" s="212" t="str">
        <f t="shared" si="14"/>
        <v/>
      </c>
      <c r="C146" s="213" t="str">
        <f t="shared" si="15"/>
        <v/>
      </c>
      <c r="D146" s="221">
        <f t="shared" si="16"/>
        <v>0</v>
      </c>
      <c r="E146" s="221">
        <f t="shared" si="17"/>
        <v>0</v>
      </c>
      <c r="F146" s="221">
        <f t="shared" si="18"/>
        <v>0</v>
      </c>
      <c r="G146" s="226">
        <f t="shared" si="19"/>
        <v>0</v>
      </c>
      <c r="H146" s="88"/>
      <c r="I146" s="88"/>
      <c r="J146" s="88"/>
      <c r="K146" s="207" t="str">
        <f>IF(B146="","",IF(A146=0,'Розрах.заг.варт.'!$F$8*(IF($M$18-A146&gt;=12,$K$18,$K$18*($O$18-A146)/12)),IF(MOD(A146,12)=0,'Розрах.заг.варт.'!$F$8*(IF($M$18-A146&gt;=12,$K$18,$K$18*($M$18-A146)/12)),"")))</f>
        <v/>
      </c>
      <c r="L146" s="207" t="str">
        <f t="shared" si="12"/>
        <v/>
      </c>
      <c r="M146" s="88"/>
      <c r="N146" s="88"/>
      <c r="O146" s="266"/>
      <c r="P146" s="270">
        <f t="shared" si="20"/>
        <v>0</v>
      </c>
      <c r="Q146" s="222"/>
      <c r="R146" s="215" t="str">
        <f>IF(A146&lt;=$M$18,XIRR(S$28:S146,B$28:B146),"")</f>
        <v/>
      </c>
      <c r="S146" s="231">
        <f t="shared" si="21"/>
        <v>0</v>
      </c>
      <c r="T146" s="222"/>
      <c r="U146" s="228"/>
    </row>
    <row r="147" spans="1:21" x14ac:dyDescent="0.35">
      <c r="A147" s="211" t="str">
        <f t="shared" si="13"/>
        <v/>
      </c>
      <c r="B147" s="212" t="str">
        <f t="shared" si="14"/>
        <v/>
      </c>
      <c r="C147" s="213" t="str">
        <f t="shared" si="15"/>
        <v/>
      </c>
      <c r="D147" s="221">
        <f t="shared" si="16"/>
        <v>0</v>
      </c>
      <c r="E147" s="221">
        <f t="shared" si="17"/>
        <v>0</v>
      </c>
      <c r="F147" s="221">
        <f t="shared" si="18"/>
        <v>0</v>
      </c>
      <c r="G147" s="226">
        <f t="shared" si="19"/>
        <v>0</v>
      </c>
      <c r="H147" s="88"/>
      <c r="I147" s="88"/>
      <c r="J147" s="88"/>
      <c r="K147" s="207" t="str">
        <f>IF(B147="","",IF(A147=0,'Розрах.заг.варт.'!$F$8*(IF($M$18-A147&gt;=12,$K$18,$K$18*($O$18-A147)/12)),IF(MOD(A147,12)=0,'Розрах.заг.варт.'!$F$8*(IF($M$18-A147&gt;=12,$K$18,$K$18*($M$18-A147)/12)),"")))</f>
        <v/>
      </c>
      <c r="L147" s="207" t="str">
        <f t="shared" si="12"/>
        <v/>
      </c>
      <c r="M147" s="88"/>
      <c r="N147" s="88"/>
      <c r="O147" s="266"/>
      <c r="P147" s="270">
        <f t="shared" si="20"/>
        <v>0</v>
      </c>
      <c r="Q147" s="222"/>
      <c r="R147" s="215" t="str">
        <f>IF(A147&lt;=$M$18,XIRR(S$28:S147,B$28:B147),"")</f>
        <v/>
      </c>
      <c r="S147" s="231">
        <f t="shared" si="21"/>
        <v>0</v>
      </c>
      <c r="T147" s="222"/>
      <c r="U147" s="228"/>
    </row>
    <row r="148" spans="1:21" x14ac:dyDescent="0.35">
      <c r="A148" s="211" t="str">
        <f t="shared" si="13"/>
        <v/>
      </c>
      <c r="B148" s="212" t="str">
        <f t="shared" si="14"/>
        <v/>
      </c>
      <c r="C148" s="213" t="str">
        <f t="shared" si="15"/>
        <v/>
      </c>
      <c r="D148" s="221">
        <f t="shared" si="16"/>
        <v>0</v>
      </c>
      <c r="E148" s="221">
        <f t="shared" si="17"/>
        <v>0</v>
      </c>
      <c r="F148" s="221">
        <f t="shared" si="18"/>
        <v>0</v>
      </c>
      <c r="G148" s="226">
        <f t="shared" si="19"/>
        <v>0</v>
      </c>
      <c r="H148" s="88"/>
      <c r="I148" s="88"/>
      <c r="J148" s="88"/>
      <c r="K148" s="207" t="str">
        <f>IF(B148="","",IF(A148=0,'Розрах.заг.варт.'!$F$8*(IF($M$18-A148&gt;=12,$K$18,$K$18*($O$18-A148)/12)),IF(MOD(A148,12)=0,'Розрах.заг.варт.'!$F$8*(IF($M$18-A148&gt;=12,$K$18,$K$18*($M$18-A148)/12)),"")))</f>
        <v/>
      </c>
      <c r="L148" s="207" t="str">
        <f t="shared" si="12"/>
        <v/>
      </c>
      <c r="M148" s="88"/>
      <c r="N148" s="88"/>
      <c r="O148" s="266"/>
      <c r="P148" s="270">
        <f t="shared" si="20"/>
        <v>0</v>
      </c>
      <c r="Q148" s="222"/>
      <c r="R148" s="215" t="str">
        <f>IF(A148&lt;=$M$18,XIRR(S$28:S148,B$28:B148),"")</f>
        <v/>
      </c>
      <c r="S148" s="231">
        <f t="shared" si="21"/>
        <v>0</v>
      </c>
      <c r="T148" s="222"/>
      <c r="U148" s="228"/>
    </row>
    <row r="149" spans="1:21" x14ac:dyDescent="0.35">
      <c r="A149" s="211" t="str">
        <f t="shared" si="13"/>
        <v/>
      </c>
      <c r="B149" s="212" t="str">
        <f t="shared" si="14"/>
        <v/>
      </c>
      <c r="C149" s="213" t="str">
        <f t="shared" si="15"/>
        <v/>
      </c>
      <c r="D149" s="221">
        <f t="shared" si="16"/>
        <v>0</v>
      </c>
      <c r="E149" s="221">
        <f t="shared" si="17"/>
        <v>0</v>
      </c>
      <c r="F149" s="221">
        <f t="shared" si="18"/>
        <v>0</v>
      </c>
      <c r="G149" s="226">
        <f t="shared" si="19"/>
        <v>0</v>
      </c>
      <c r="H149" s="88"/>
      <c r="I149" s="88"/>
      <c r="J149" s="88"/>
      <c r="K149" s="207" t="str">
        <f>IF(B149="","",IF(A149=0,'Розрах.заг.варт.'!$F$8*(IF($M$18-A149&gt;=12,$K$18,$K$18*($O$18-A149)/12)),IF(MOD(A149,12)=0,'Розрах.заг.варт.'!$F$8*(IF($M$18-A149&gt;=12,$K$18,$K$18*($M$18-A149)/12)),"")))</f>
        <v/>
      </c>
      <c r="L149" s="207" t="str">
        <f t="shared" si="12"/>
        <v/>
      </c>
      <c r="M149" s="88"/>
      <c r="N149" s="88"/>
      <c r="O149" s="88"/>
      <c r="P149" s="270">
        <f t="shared" si="20"/>
        <v>0</v>
      </c>
      <c r="Q149" s="222"/>
      <c r="R149" s="215" t="str">
        <f>IF(A149&lt;=$M$18,XIRR(S$28:S149,B$28:B149),"")</f>
        <v/>
      </c>
      <c r="S149" s="231">
        <f t="shared" si="21"/>
        <v>0</v>
      </c>
      <c r="T149" s="222"/>
      <c r="U149" s="228"/>
    </row>
    <row r="150" spans="1:21" x14ac:dyDescent="0.35">
      <c r="A150" s="211" t="str">
        <f t="shared" si="13"/>
        <v/>
      </c>
      <c r="B150" s="212" t="str">
        <f t="shared" si="14"/>
        <v/>
      </c>
      <c r="C150" s="213" t="str">
        <f t="shared" si="15"/>
        <v/>
      </c>
      <c r="D150" s="221">
        <f t="shared" si="16"/>
        <v>0</v>
      </c>
      <c r="E150" s="221">
        <f t="shared" si="17"/>
        <v>0</v>
      </c>
      <c r="F150" s="221">
        <f t="shared" si="18"/>
        <v>0</v>
      </c>
      <c r="G150" s="226">
        <f t="shared" si="19"/>
        <v>0</v>
      </c>
      <c r="H150" s="88"/>
      <c r="I150" s="88"/>
      <c r="J150" s="88"/>
      <c r="K150" s="207" t="str">
        <f>IF(B150="","",IF(A150=0,'Розрах.заг.варт.'!$F$8*(IF($M$18-A150&gt;=12,$K$18,$K$18*($O$18-A150)/12)),IF(MOD(A150,12)=0,'Розрах.заг.варт.'!$F$8*(IF($M$18-A150&gt;=12,$K$18,$K$18*($M$18-A150)/12)),"")))</f>
        <v/>
      </c>
      <c r="L150" s="207" t="str">
        <f t="shared" si="12"/>
        <v/>
      </c>
      <c r="M150" s="88"/>
      <c r="N150" s="88"/>
      <c r="O150" s="88"/>
      <c r="P150" s="270">
        <f t="shared" si="20"/>
        <v>0</v>
      </c>
      <c r="Q150" s="222"/>
      <c r="R150" s="215" t="str">
        <f>IF(A150&lt;=$M$18,XIRR(S$28:S150,B$28:B150),"")</f>
        <v/>
      </c>
      <c r="S150" s="231">
        <f t="shared" si="21"/>
        <v>0</v>
      </c>
      <c r="T150" s="222"/>
      <c r="U150" s="228"/>
    </row>
    <row r="151" spans="1:21" x14ac:dyDescent="0.35">
      <c r="A151" s="211" t="str">
        <f t="shared" si="13"/>
        <v/>
      </c>
      <c r="B151" s="212" t="str">
        <f t="shared" si="14"/>
        <v/>
      </c>
      <c r="C151" s="213" t="str">
        <f t="shared" si="15"/>
        <v/>
      </c>
      <c r="D151" s="221">
        <f t="shared" si="16"/>
        <v>0</v>
      </c>
      <c r="E151" s="221">
        <f t="shared" si="17"/>
        <v>0</v>
      </c>
      <c r="F151" s="221">
        <f t="shared" si="18"/>
        <v>0</v>
      </c>
      <c r="G151" s="226">
        <f t="shared" si="19"/>
        <v>0</v>
      </c>
      <c r="H151" s="88"/>
      <c r="I151" s="88"/>
      <c r="J151" s="88"/>
      <c r="K151" s="207" t="str">
        <f>IF(B151="","",IF(A151=0,'Розрах.заг.варт.'!$F$8*(IF($M$18-A151&gt;=12,$K$18,$K$18*($O$18-A151)/12)),IF(MOD(A151,12)=0,'Розрах.заг.варт.'!$F$8*(IF($M$18-A151&gt;=12,$K$18,$K$18*($M$18-A151)/12)),"")))</f>
        <v/>
      </c>
      <c r="L151" s="207" t="str">
        <f t="shared" si="12"/>
        <v/>
      </c>
      <c r="M151" s="88"/>
      <c r="N151" s="88"/>
      <c r="O151" s="88"/>
      <c r="P151" s="270">
        <f t="shared" si="20"/>
        <v>0</v>
      </c>
      <c r="Q151" s="222"/>
      <c r="R151" s="215" t="str">
        <f>IF(A151&lt;=$M$18,XIRR(S$28:S151,B$28:B151),"")</f>
        <v/>
      </c>
      <c r="S151" s="231">
        <f t="shared" si="21"/>
        <v>0</v>
      </c>
      <c r="T151" s="222"/>
      <c r="U151" s="228"/>
    </row>
    <row r="152" spans="1:21" x14ac:dyDescent="0.35">
      <c r="A152" s="211" t="str">
        <f t="shared" si="13"/>
        <v/>
      </c>
      <c r="B152" s="212" t="str">
        <f t="shared" si="14"/>
        <v/>
      </c>
      <c r="C152" s="213" t="str">
        <f t="shared" si="15"/>
        <v/>
      </c>
      <c r="D152" s="221">
        <f t="shared" si="16"/>
        <v>0</v>
      </c>
      <c r="E152" s="221">
        <f t="shared" si="17"/>
        <v>0</v>
      </c>
      <c r="F152" s="221">
        <f t="shared" si="18"/>
        <v>0</v>
      </c>
      <c r="G152" s="226">
        <f t="shared" si="19"/>
        <v>0</v>
      </c>
      <c r="H152" s="88"/>
      <c r="I152" s="88"/>
      <c r="J152" s="88"/>
      <c r="K152" s="207" t="str">
        <f>IF(B152="","",IF(A152=0,'Розрах.заг.варт.'!$F$8*(IF($M$18-A152&gt;=12,$K$18,$K$18*($O$18-A152)/12)),IF(MOD(A152,12)=0,'Розрах.заг.варт.'!$F$8*(IF($M$18-A152&gt;=12,$K$18,$K$18*($M$18-A152)/12)),"")))</f>
        <v/>
      </c>
      <c r="L152" s="207" t="str">
        <f t="shared" si="12"/>
        <v/>
      </c>
      <c r="M152" s="88"/>
      <c r="N152" s="88"/>
      <c r="O152" s="88"/>
      <c r="P152" s="270">
        <f t="shared" si="20"/>
        <v>0</v>
      </c>
      <c r="Q152" s="222"/>
      <c r="R152" s="215" t="str">
        <f>IF(A152&lt;=$M$18,XIRR(S$28:S152,B$28:B152),"")</f>
        <v/>
      </c>
      <c r="S152" s="231">
        <f t="shared" si="21"/>
        <v>0</v>
      </c>
      <c r="T152" s="222"/>
      <c r="U152" s="228"/>
    </row>
    <row r="153" spans="1:21" x14ac:dyDescent="0.35">
      <c r="A153" s="211" t="str">
        <f t="shared" si="13"/>
        <v/>
      </c>
      <c r="B153" s="212" t="str">
        <f t="shared" si="14"/>
        <v/>
      </c>
      <c r="C153" s="213" t="str">
        <f t="shared" si="15"/>
        <v/>
      </c>
      <c r="D153" s="221">
        <f t="shared" si="16"/>
        <v>0</v>
      </c>
      <c r="E153" s="221">
        <f t="shared" si="17"/>
        <v>0</v>
      </c>
      <c r="F153" s="221">
        <f t="shared" si="18"/>
        <v>0</v>
      </c>
      <c r="G153" s="226">
        <f t="shared" si="19"/>
        <v>0</v>
      </c>
      <c r="H153" s="88"/>
      <c r="I153" s="88"/>
      <c r="J153" s="88"/>
      <c r="K153" s="207" t="str">
        <f>IF(B153="","",IF(A153=0,'Розрах.заг.варт.'!$F$8*(IF($M$18-A153&gt;=12,$K$18,$K$18*($O$18-A153)/12)),IF(MOD(A153,12)=0,'Розрах.заг.варт.'!$F$8*(IF($M$18-A153&gt;=12,$K$18,$K$18*($M$18-A153)/12)),"")))</f>
        <v/>
      </c>
      <c r="L153" s="207" t="str">
        <f t="shared" si="12"/>
        <v/>
      </c>
      <c r="M153" s="88"/>
      <c r="N153" s="88"/>
      <c r="O153" s="88"/>
      <c r="P153" s="270">
        <f t="shared" si="20"/>
        <v>0</v>
      </c>
      <c r="Q153" s="222"/>
      <c r="R153" s="215" t="str">
        <f>IF(A153&lt;=$M$18,XIRR(S$28:S153,B$28:B153),"")</f>
        <v/>
      </c>
      <c r="S153" s="231">
        <f t="shared" si="21"/>
        <v>0</v>
      </c>
      <c r="T153" s="222"/>
      <c r="U153" s="228"/>
    </row>
    <row r="154" spans="1:21" x14ac:dyDescent="0.35">
      <c r="A154" s="211" t="str">
        <f t="shared" si="13"/>
        <v/>
      </c>
      <c r="B154" s="212" t="str">
        <f t="shared" si="14"/>
        <v/>
      </c>
      <c r="C154" s="213" t="str">
        <f t="shared" si="15"/>
        <v/>
      </c>
      <c r="D154" s="221">
        <f t="shared" si="16"/>
        <v>0</v>
      </c>
      <c r="E154" s="221">
        <f t="shared" si="17"/>
        <v>0</v>
      </c>
      <c r="F154" s="221">
        <f t="shared" si="18"/>
        <v>0</v>
      </c>
      <c r="G154" s="226">
        <f t="shared" si="19"/>
        <v>0</v>
      </c>
      <c r="H154" s="88"/>
      <c r="I154" s="88"/>
      <c r="J154" s="88"/>
      <c r="K154" s="207" t="str">
        <f>IF(B154="","",IF(A154=0,'Розрах.заг.варт.'!$F$8*(IF($M$18-A154&gt;=12,$K$18,$K$18*($O$18-A154)/12)),IF(MOD(A154,12)=0,'Розрах.заг.варт.'!$F$8*(IF($M$18-A154&gt;=12,$K$18,$K$18*($M$18-A154)/12)),"")))</f>
        <v/>
      </c>
      <c r="L154" s="207" t="str">
        <f t="shared" si="12"/>
        <v/>
      </c>
      <c r="M154" s="88"/>
      <c r="N154" s="88"/>
      <c r="O154" s="88"/>
      <c r="P154" s="270">
        <f t="shared" si="20"/>
        <v>0</v>
      </c>
      <c r="Q154" s="222"/>
      <c r="R154" s="215" t="str">
        <f>IF(A154&lt;=$M$18,XIRR(S$28:S154,B$28:B154),"")</f>
        <v/>
      </c>
      <c r="S154" s="231">
        <f t="shared" si="21"/>
        <v>0</v>
      </c>
      <c r="T154" s="222"/>
      <c r="U154" s="228"/>
    </row>
    <row r="155" spans="1:21" x14ac:dyDescent="0.35">
      <c r="A155" s="211" t="str">
        <f t="shared" si="13"/>
        <v/>
      </c>
      <c r="B155" s="212" t="str">
        <f t="shared" si="14"/>
        <v/>
      </c>
      <c r="C155" s="213" t="str">
        <f t="shared" si="15"/>
        <v/>
      </c>
      <c r="D155" s="221">
        <f t="shared" si="16"/>
        <v>0</v>
      </c>
      <c r="E155" s="221">
        <f t="shared" si="17"/>
        <v>0</v>
      </c>
      <c r="F155" s="221">
        <f t="shared" si="18"/>
        <v>0</v>
      </c>
      <c r="G155" s="226">
        <f t="shared" si="19"/>
        <v>0</v>
      </c>
      <c r="H155" s="88"/>
      <c r="I155" s="88"/>
      <c r="J155" s="88"/>
      <c r="K155" s="207" t="str">
        <f>IF(B155="","",IF(A155=0,'Розрах.заг.варт.'!$F$8*(IF($M$18-A155&gt;=12,$K$18,$K$18*($O$18-A155)/12)),IF(MOD(A155,12)=0,'Розрах.заг.варт.'!$F$8*(IF($M$18-A155&gt;=12,$K$18,$K$18*($M$18-A155)/12)),"")))</f>
        <v/>
      </c>
      <c r="L155" s="207" t="str">
        <f t="shared" si="12"/>
        <v/>
      </c>
      <c r="M155" s="88"/>
      <c r="N155" s="88"/>
      <c r="O155" s="88"/>
      <c r="P155" s="270">
        <f t="shared" si="20"/>
        <v>0</v>
      </c>
      <c r="Q155" s="222"/>
      <c r="R155" s="215" t="str">
        <f>IF(A155&lt;=$M$18,XIRR(S$28:S155,B$28:B155),"")</f>
        <v/>
      </c>
      <c r="S155" s="231">
        <f t="shared" si="21"/>
        <v>0</v>
      </c>
      <c r="T155" s="222"/>
      <c r="U155" s="228"/>
    </row>
    <row r="156" spans="1:21" x14ac:dyDescent="0.35">
      <c r="A156" s="211" t="str">
        <f t="shared" si="13"/>
        <v/>
      </c>
      <c r="B156" s="212" t="str">
        <f t="shared" si="14"/>
        <v/>
      </c>
      <c r="C156" s="213" t="str">
        <f t="shared" si="15"/>
        <v/>
      </c>
      <c r="D156" s="221">
        <f t="shared" si="16"/>
        <v>0</v>
      </c>
      <c r="E156" s="221">
        <f t="shared" si="17"/>
        <v>0</v>
      </c>
      <c r="F156" s="221">
        <f t="shared" si="18"/>
        <v>0</v>
      </c>
      <c r="G156" s="226">
        <f t="shared" si="19"/>
        <v>0</v>
      </c>
      <c r="H156" s="88"/>
      <c r="I156" s="88"/>
      <c r="J156" s="88"/>
      <c r="K156" s="207" t="str">
        <f>IF(B156="","",IF(A156=0,'Розрах.заг.варт.'!$F$8*(IF($M$18-A156&gt;=12,$K$18,$K$18*($O$18-A156)/12)),IF(MOD(A156,12)=0,'Розрах.заг.варт.'!$F$8*(IF($M$18-A156&gt;=12,$K$18,$K$18*($M$18-A156)/12)),"")))</f>
        <v/>
      </c>
      <c r="L156" s="207" t="str">
        <f t="shared" si="12"/>
        <v/>
      </c>
      <c r="M156" s="88"/>
      <c r="N156" s="88"/>
      <c r="O156" s="88"/>
      <c r="P156" s="270">
        <f t="shared" si="20"/>
        <v>0</v>
      </c>
      <c r="Q156" s="222"/>
      <c r="R156" s="215" t="str">
        <f>IF(A156&lt;=$M$18,XIRR(S$28:S156,B$28:B156),"")</f>
        <v/>
      </c>
      <c r="S156" s="231">
        <f t="shared" si="21"/>
        <v>0</v>
      </c>
      <c r="T156" s="222"/>
      <c r="U156" s="228"/>
    </row>
    <row r="157" spans="1:21" x14ac:dyDescent="0.35">
      <c r="A157" s="211" t="str">
        <f t="shared" si="13"/>
        <v/>
      </c>
      <c r="B157" s="212" t="str">
        <f t="shared" si="14"/>
        <v/>
      </c>
      <c r="C157" s="213" t="str">
        <f t="shared" si="15"/>
        <v/>
      </c>
      <c r="D157" s="221">
        <f t="shared" si="16"/>
        <v>0</v>
      </c>
      <c r="E157" s="221">
        <f t="shared" si="17"/>
        <v>0</v>
      </c>
      <c r="F157" s="221">
        <f t="shared" si="18"/>
        <v>0</v>
      </c>
      <c r="G157" s="226">
        <f t="shared" si="19"/>
        <v>0</v>
      </c>
      <c r="H157" s="88"/>
      <c r="I157" s="88"/>
      <c r="J157" s="88"/>
      <c r="K157" s="207" t="str">
        <f>IF(B157="","",IF(A157=0,'Розрах.заг.варт.'!$F$8*(IF($M$18-A157&gt;=12,$K$18,$K$18*($O$18-A157)/12)),IF(MOD(A157,12)=0,'Розрах.заг.варт.'!$F$8*(IF($M$18-A157&gt;=12,$K$18,$K$18*($M$18-A157)/12)),"")))</f>
        <v/>
      </c>
      <c r="L157" s="207" t="str">
        <f t="shared" ref="L157:L220" si="22">IF(A157="","",
IF(MOD(A157,12)=0,(E157+SUM(G158:G169))*(IF(($M$18-A157)&gt;=12,1,($M$18-A157)/12)*$L$18),""))</f>
        <v/>
      </c>
      <c r="M157" s="88"/>
      <c r="N157" s="88"/>
      <c r="O157" s="88"/>
      <c r="P157" s="270">
        <f t="shared" si="20"/>
        <v>0</v>
      </c>
      <c r="Q157" s="222"/>
      <c r="R157" s="215" t="str">
        <f>IF(A157&lt;=$M$18,XIRR(S$28:S157,B$28:B157),"")</f>
        <v/>
      </c>
      <c r="S157" s="231">
        <f t="shared" si="21"/>
        <v>0</v>
      </c>
      <c r="T157" s="222"/>
      <c r="U157" s="228"/>
    </row>
    <row r="158" spans="1:21" x14ac:dyDescent="0.35">
      <c r="A158" s="211" t="str">
        <f t="shared" ref="A158:A221" si="23">IF(A157&lt;$M$18,A157+1,"")</f>
        <v/>
      </c>
      <c r="B158" s="212" t="str">
        <f t="shared" ref="B158:B221" si="24">IF(A157&lt;$M$18,EDATE(B157,1),"")</f>
        <v/>
      </c>
      <c r="C158" s="213" t="str">
        <f t="shared" ref="C158:C221" si="25">IF(A157&lt;$M$18,DAY(EOMONTH(B158,0)),"")</f>
        <v/>
      </c>
      <c r="D158" s="221">
        <f t="shared" ref="D158:D221" si="26">IF(B158="",0,IF(A157&lt;$M$18,PMT($F$18/($J$18/30),$M$18,$D$28),""))</f>
        <v>0</v>
      </c>
      <c r="E158" s="221">
        <f t="shared" ref="E158:E221" si="27">IF(B158="",0,IF(A157&lt;$M$18,E157-F158,""))</f>
        <v>0</v>
      </c>
      <c r="F158" s="221">
        <f t="shared" ref="F158:F221" si="28">IF(B158="",0,IF(A157&lt;$M$18,D158-G158,""))</f>
        <v>0</v>
      </c>
      <c r="G158" s="226">
        <f t="shared" ref="G158:G221" si="29">IF(A157="",0,
IF(A157&lt;=24,IF(A157&lt;$M$18,($F$18/($J$18/30))*E157,0),
IF(A157&lt;$M$18,($G$18/($J$18/30))*E157,0)))</f>
        <v>0</v>
      </c>
      <c r="H158" s="88"/>
      <c r="I158" s="88"/>
      <c r="J158" s="88"/>
      <c r="K158" s="207" t="str">
        <f>IF(B158="","",IF(A158=0,'Розрах.заг.варт.'!$F$8*(IF($M$18-A158&gt;=12,$K$18,$K$18*($O$18-A158)/12)),IF(MOD(A158,12)=0,'Розрах.заг.варт.'!$F$8*(IF($M$18-A158&gt;=12,$K$18,$K$18*($M$18-A158)/12)),"")))</f>
        <v/>
      </c>
      <c r="L158" s="207" t="str">
        <f t="shared" si="22"/>
        <v/>
      </c>
      <c r="M158" s="88"/>
      <c r="N158" s="88"/>
      <c r="O158" s="88"/>
      <c r="P158" s="270">
        <f t="shared" ref="P158:P221" si="30">D158+SUM(H158:N158)</f>
        <v>0</v>
      </c>
      <c r="Q158" s="222"/>
      <c r="R158" s="215" t="str">
        <f>IF(A158&lt;=$M$18,XIRR(S$28:S158,B$28:B158),"")</f>
        <v/>
      </c>
      <c r="S158" s="231">
        <f t="shared" ref="S158:S221" si="31">P158</f>
        <v>0</v>
      </c>
      <c r="T158" s="222"/>
      <c r="U158" s="228"/>
    </row>
    <row r="159" spans="1:21" x14ac:dyDescent="0.35">
      <c r="A159" s="211" t="str">
        <f t="shared" si="23"/>
        <v/>
      </c>
      <c r="B159" s="212" t="str">
        <f t="shared" si="24"/>
        <v/>
      </c>
      <c r="C159" s="213" t="str">
        <f t="shared" si="25"/>
        <v/>
      </c>
      <c r="D159" s="221">
        <f t="shared" si="26"/>
        <v>0</v>
      </c>
      <c r="E159" s="221">
        <f t="shared" si="27"/>
        <v>0</v>
      </c>
      <c r="F159" s="221">
        <f t="shared" si="28"/>
        <v>0</v>
      </c>
      <c r="G159" s="226">
        <f t="shared" si="29"/>
        <v>0</v>
      </c>
      <c r="H159" s="88"/>
      <c r="I159" s="88"/>
      <c r="J159" s="88"/>
      <c r="K159" s="207" t="str">
        <f>IF(B159="","",IF(A159=0,'Розрах.заг.варт.'!$F$8*(IF($M$18-A159&gt;=12,$K$18,$K$18*($O$18-A159)/12)),IF(MOD(A159,12)=0,'Розрах.заг.варт.'!$F$8*(IF($M$18-A159&gt;=12,$K$18,$K$18*($M$18-A159)/12)),"")))</f>
        <v/>
      </c>
      <c r="L159" s="207" t="str">
        <f t="shared" si="22"/>
        <v/>
      </c>
      <c r="M159" s="88"/>
      <c r="N159" s="88"/>
      <c r="O159" s="88"/>
      <c r="P159" s="270">
        <f t="shared" si="30"/>
        <v>0</v>
      </c>
      <c r="Q159" s="222"/>
      <c r="R159" s="215" t="str">
        <f>IF(A159&lt;=$M$18,XIRR(S$28:S159,B$28:B159),"")</f>
        <v/>
      </c>
      <c r="S159" s="231">
        <f t="shared" si="31"/>
        <v>0</v>
      </c>
      <c r="T159" s="222"/>
      <c r="U159" s="228"/>
    </row>
    <row r="160" spans="1:21" x14ac:dyDescent="0.35">
      <c r="A160" s="211" t="str">
        <f t="shared" si="23"/>
        <v/>
      </c>
      <c r="B160" s="212" t="str">
        <f t="shared" si="24"/>
        <v/>
      </c>
      <c r="C160" s="213" t="str">
        <f t="shared" si="25"/>
        <v/>
      </c>
      <c r="D160" s="221">
        <f t="shared" si="26"/>
        <v>0</v>
      </c>
      <c r="E160" s="221">
        <f t="shared" si="27"/>
        <v>0</v>
      </c>
      <c r="F160" s="221">
        <f t="shared" si="28"/>
        <v>0</v>
      </c>
      <c r="G160" s="226">
        <f t="shared" si="29"/>
        <v>0</v>
      </c>
      <c r="H160" s="88"/>
      <c r="I160" s="88"/>
      <c r="J160" s="88"/>
      <c r="K160" s="207" t="str">
        <f>IF(B160="","",IF(A160=0,'Розрах.заг.варт.'!$F$8*(IF($M$18-A160&gt;=12,$K$18,$K$18*($O$18-A160)/12)),IF(MOD(A160,12)=0,'Розрах.заг.варт.'!$F$8*(IF($M$18-A160&gt;=12,$K$18,$K$18*($M$18-A160)/12)),"")))</f>
        <v/>
      </c>
      <c r="L160" s="207" t="str">
        <f t="shared" si="22"/>
        <v/>
      </c>
      <c r="M160" s="88"/>
      <c r="N160" s="88"/>
      <c r="O160" s="88"/>
      <c r="P160" s="270">
        <f t="shared" si="30"/>
        <v>0</v>
      </c>
      <c r="Q160" s="222"/>
      <c r="R160" s="215" t="str">
        <f>IF(A160&lt;=$M$18,XIRR(S$28:S160,B$28:B160),"")</f>
        <v/>
      </c>
      <c r="S160" s="231">
        <f t="shared" si="31"/>
        <v>0</v>
      </c>
      <c r="T160" s="222"/>
      <c r="U160" s="228"/>
    </row>
    <row r="161" spans="1:21" x14ac:dyDescent="0.35">
      <c r="A161" s="211" t="str">
        <f t="shared" si="23"/>
        <v/>
      </c>
      <c r="B161" s="212" t="str">
        <f t="shared" si="24"/>
        <v/>
      </c>
      <c r="C161" s="213" t="str">
        <f t="shared" si="25"/>
        <v/>
      </c>
      <c r="D161" s="221">
        <f t="shared" si="26"/>
        <v>0</v>
      </c>
      <c r="E161" s="221">
        <f t="shared" si="27"/>
        <v>0</v>
      </c>
      <c r="F161" s="221">
        <f t="shared" si="28"/>
        <v>0</v>
      </c>
      <c r="G161" s="226">
        <f t="shared" si="29"/>
        <v>0</v>
      </c>
      <c r="H161" s="88"/>
      <c r="I161" s="88"/>
      <c r="J161" s="88"/>
      <c r="K161" s="207" t="str">
        <f>IF(B161="","",IF(A161=0,'Розрах.заг.варт.'!$F$8*(IF($M$18-A161&gt;=12,$K$18,$K$18*($O$18-A161)/12)),IF(MOD(A161,12)=0,'Розрах.заг.варт.'!$F$8*(IF($M$18-A161&gt;=12,$K$18,$K$18*($M$18-A161)/12)),"")))</f>
        <v/>
      </c>
      <c r="L161" s="207" t="str">
        <f t="shared" si="22"/>
        <v/>
      </c>
      <c r="M161" s="88"/>
      <c r="N161" s="88"/>
      <c r="O161" s="88"/>
      <c r="P161" s="270">
        <f t="shared" si="30"/>
        <v>0</v>
      </c>
      <c r="Q161" s="222"/>
      <c r="R161" s="215" t="str">
        <f>IF(A161&lt;=$M$18,XIRR(S$28:S161,B$28:B161),"")</f>
        <v/>
      </c>
      <c r="S161" s="231">
        <f t="shared" si="31"/>
        <v>0</v>
      </c>
      <c r="T161" s="222"/>
      <c r="U161" s="228"/>
    </row>
    <row r="162" spans="1:21" x14ac:dyDescent="0.35">
      <c r="A162" s="211" t="str">
        <f t="shared" si="23"/>
        <v/>
      </c>
      <c r="B162" s="212" t="str">
        <f t="shared" si="24"/>
        <v/>
      </c>
      <c r="C162" s="213" t="str">
        <f t="shared" si="25"/>
        <v/>
      </c>
      <c r="D162" s="221">
        <f t="shared" si="26"/>
        <v>0</v>
      </c>
      <c r="E162" s="221">
        <f t="shared" si="27"/>
        <v>0</v>
      </c>
      <c r="F162" s="221">
        <f t="shared" si="28"/>
        <v>0</v>
      </c>
      <c r="G162" s="226">
        <f t="shared" si="29"/>
        <v>0</v>
      </c>
      <c r="H162" s="88"/>
      <c r="I162" s="88"/>
      <c r="J162" s="88"/>
      <c r="K162" s="207" t="str">
        <f>IF(B162="","",IF(A162=0,'Розрах.заг.варт.'!$F$8*(IF($M$18-A162&gt;=12,$K$18,$K$18*($O$18-A162)/12)),IF(MOD(A162,12)=0,'Розрах.заг.варт.'!$F$8*(IF($M$18-A162&gt;=12,$K$18,$K$18*($M$18-A162)/12)),"")))</f>
        <v/>
      </c>
      <c r="L162" s="207" t="str">
        <f t="shared" si="22"/>
        <v/>
      </c>
      <c r="M162" s="88"/>
      <c r="N162" s="88"/>
      <c r="O162" s="88"/>
      <c r="P162" s="270">
        <f t="shared" si="30"/>
        <v>0</v>
      </c>
      <c r="Q162" s="222"/>
      <c r="R162" s="215" t="str">
        <f>IF(A162&lt;=$M$18,XIRR(S$28:S162,B$28:B162),"")</f>
        <v/>
      </c>
      <c r="S162" s="231">
        <f t="shared" si="31"/>
        <v>0</v>
      </c>
      <c r="T162" s="222"/>
      <c r="U162" s="228"/>
    </row>
    <row r="163" spans="1:21" x14ac:dyDescent="0.35">
      <c r="A163" s="211" t="str">
        <f t="shared" si="23"/>
        <v/>
      </c>
      <c r="B163" s="212" t="str">
        <f t="shared" si="24"/>
        <v/>
      </c>
      <c r="C163" s="213" t="str">
        <f t="shared" si="25"/>
        <v/>
      </c>
      <c r="D163" s="221">
        <f t="shared" si="26"/>
        <v>0</v>
      </c>
      <c r="E163" s="221">
        <f t="shared" si="27"/>
        <v>0</v>
      </c>
      <c r="F163" s="221">
        <f t="shared" si="28"/>
        <v>0</v>
      </c>
      <c r="G163" s="226">
        <f t="shared" si="29"/>
        <v>0</v>
      </c>
      <c r="H163" s="88"/>
      <c r="I163" s="88"/>
      <c r="J163" s="88"/>
      <c r="K163" s="207" t="str">
        <f>IF(B163="","",IF(A163=0,'Розрах.заг.варт.'!$F$8*(IF($M$18-A163&gt;=12,$K$18,$K$18*($O$18-A163)/12)),IF(MOD(A163,12)=0,'Розрах.заг.варт.'!$F$8*(IF($M$18-A163&gt;=12,$K$18,$K$18*($M$18-A163)/12)),"")))</f>
        <v/>
      </c>
      <c r="L163" s="207" t="str">
        <f t="shared" si="22"/>
        <v/>
      </c>
      <c r="M163" s="88"/>
      <c r="N163" s="88"/>
      <c r="O163" s="88"/>
      <c r="P163" s="270">
        <f t="shared" si="30"/>
        <v>0</v>
      </c>
      <c r="Q163" s="222"/>
      <c r="R163" s="215" t="str">
        <f>IF(A163&lt;=$M$18,XIRR(S$28:S163,B$28:B163),"")</f>
        <v/>
      </c>
      <c r="S163" s="231">
        <f t="shared" si="31"/>
        <v>0</v>
      </c>
      <c r="T163" s="222"/>
      <c r="U163" s="228"/>
    </row>
    <row r="164" spans="1:21" x14ac:dyDescent="0.35">
      <c r="A164" s="211" t="str">
        <f t="shared" si="23"/>
        <v/>
      </c>
      <c r="B164" s="212" t="str">
        <f t="shared" si="24"/>
        <v/>
      </c>
      <c r="C164" s="213" t="str">
        <f t="shared" si="25"/>
        <v/>
      </c>
      <c r="D164" s="221">
        <f t="shared" si="26"/>
        <v>0</v>
      </c>
      <c r="E164" s="221">
        <f t="shared" si="27"/>
        <v>0</v>
      </c>
      <c r="F164" s="221">
        <f t="shared" si="28"/>
        <v>0</v>
      </c>
      <c r="G164" s="226">
        <f t="shared" si="29"/>
        <v>0</v>
      </c>
      <c r="H164" s="88"/>
      <c r="I164" s="88"/>
      <c r="J164" s="88"/>
      <c r="K164" s="207" t="str">
        <f>IF(B164="","",IF(A164=0,'Розрах.заг.варт.'!$F$8*(IF($M$18-A164&gt;=12,$K$18,$K$18*($O$18-A164)/12)),IF(MOD(A164,12)=0,'Розрах.заг.варт.'!$F$8*(IF($M$18-A164&gt;=12,$K$18,$K$18*($M$18-A164)/12)),"")))</f>
        <v/>
      </c>
      <c r="L164" s="207" t="str">
        <f t="shared" si="22"/>
        <v/>
      </c>
      <c r="M164" s="88"/>
      <c r="N164" s="88"/>
      <c r="O164" s="88"/>
      <c r="P164" s="270">
        <f t="shared" si="30"/>
        <v>0</v>
      </c>
      <c r="Q164" s="222"/>
      <c r="R164" s="215" t="str">
        <f>IF(A164&lt;=$M$18,XIRR(S$28:S164,B$28:B164),"")</f>
        <v/>
      </c>
      <c r="S164" s="231">
        <f t="shared" si="31"/>
        <v>0</v>
      </c>
      <c r="T164" s="222"/>
      <c r="U164" s="228"/>
    </row>
    <row r="165" spans="1:21" x14ac:dyDescent="0.35">
      <c r="A165" s="211" t="str">
        <f t="shared" si="23"/>
        <v/>
      </c>
      <c r="B165" s="212" t="str">
        <f t="shared" si="24"/>
        <v/>
      </c>
      <c r="C165" s="213" t="str">
        <f t="shared" si="25"/>
        <v/>
      </c>
      <c r="D165" s="221">
        <f t="shared" si="26"/>
        <v>0</v>
      </c>
      <c r="E165" s="221">
        <f t="shared" si="27"/>
        <v>0</v>
      </c>
      <c r="F165" s="221">
        <f t="shared" si="28"/>
        <v>0</v>
      </c>
      <c r="G165" s="226">
        <f t="shared" si="29"/>
        <v>0</v>
      </c>
      <c r="H165" s="88"/>
      <c r="I165" s="88"/>
      <c r="J165" s="88"/>
      <c r="K165" s="207" t="str">
        <f>IF(B165="","",IF(A165=0,'Розрах.заг.варт.'!$F$8*(IF($M$18-A165&gt;=12,$K$18,$K$18*($O$18-A165)/12)),IF(MOD(A165,12)=0,'Розрах.заг.варт.'!$F$8*(IF($M$18-A165&gt;=12,$K$18,$K$18*($M$18-A165)/12)),"")))</f>
        <v/>
      </c>
      <c r="L165" s="207" t="str">
        <f t="shared" si="22"/>
        <v/>
      </c>
      <c r="M165" s="88"/>
      <c r="N165" s="88"/>
      <c r="O165" s="88"/>
      <c r="P165" s="270">
        <f t="shared" si="30"/>
        <v>0</v>
      </c>
      <c r="Q165" s="222"/>
      <c r="R165" s="215" t="str">
        <f>IF(A165&lt;=$M$18,XIRR(S$28:S165,B$28:B165),"")</f>
        <v/>
      </c>
      <c r="S165" s="231">
        <f t="shared" si="31"/>
        <v>0</v>
      </c>
      <c r="T165" s="222"/>
      <c r="U165" s="228"/>
    </row>
    <row r="166" spans="1:21" x14ac:dyDescent="0.35">
      <c r="A166" s="211" t="str">
        <f t="shared" si="23"/>
        <v/>
      </c>
      <c r="B166" s="212" t="str">
        <f t="shared" si="24"/>
        <v/>
      </c>
      <c r="C166" s="213" t="str">
        <f t="shared" si="25"/>
        <v/>
      </c>
      <c r="D166" s="221">
        <f t="shared" si="26"/>
        <v>0</v>
      </c>
      <c r="E166" s="221">
        <f t="shared" si="27"/>
        <v>0</v>
      </c>
      <c r="F166" s="221">
        <f t="shared" si="28"/>
        <v>0</v>
      </c>
      <c r="G166" s="226">
        <f t="shared" si="29"/>
        <v>0</v>
      </c>
      <c r="H166" s="88"/>
      <c r="I166" s="88"/>
      <c r="J166" s="88"/>
      <c r="K166" s="207" t="str">
        <f>IF(B166="","",IF(A166=0,'Розрах.заг.варт.'!$F$8*(IF($M$18-A166&gt;=12,$K$18,$K$18*($O$18-A166)/12)),IF(MOD(A166,12)=0,'Розрах.заг.варт.'!$F$8*(IF($M$18-A166&gt;=12,$K$18,$K$18*($M$18-A166)/12)),"")))</f>
        <v/>
      </c>
      <c r="L166" s="207" t="str">
        <f t="shared" si="22"/>
        <v/>
      </c>
      <c r="M166" s="88"/>
      <c r="N166" s="88"/>
      <c r="O166" s="88"/>
      <c r="P166" s="270">
        <f t="shared" si="30"/>
        <v>0</v>
      </c>
      <c r="Q166" s="222"/>
      <c r="R166" s="215" t="str">
        <f>IF(A166&lt;=$M$18,XIRR(S$28:S166,B$28:B166),"")</f>
        <v/>
      </c>
      <c r="S166" s="231">
        <f t="shared" si="31"/>
        <v>0</v>
      </c>
      <c r="T166" s="222"/>
      <c r="U166" s="228"/>
    </row>
    <row r="167" spans="1:21" x14ac:dyDescent="0.35">
      <c r="A167" s="211" t="str">
        <f t="shared" si="23"/>
        <v/>
      </c>
      <c r="B167" s="212" t="str">
        <f t="shared" si="24"/>
        <v/>
      </c>
      <c r="C167" s="213" t="str">
        <f t="shared" si="25"/>
        <v/>
      </c>
      <c r="D167" s="221">
        <f t="shared" si="26"/>
        <v>0</v>
      </c>
      <c r="E167" s="221">
        <f t="shared" si="27"/>
        <v>0</v>
      </c>
      <c r="F167" s="221">
        <f t="shared" si="28"/>
        <v>0</v>
      </c>
      <c r="G167" s="226">
        <f t="shared" si="29"/>
        <v>0</v>
      </c>
      <c r="H167" s="88"/>
      <c r="I167" s="88"/>
      <c r="J167" s="88"/>
      <c r="K167" s="207" t="str">
        <f>IF(B167="","",IF(A167=0,'Розрах.заг.варт.'!$F$8*(IF($M$18-A167&gt;=12,$K$18,$K$18*($O$18-A167)/12)),IF(MOD(A167,12)=0,'Розрах.заг.варт.'!$F$8*(IF($M$18-A167&gt;=12,$K$18,$K$18*($M$18-A167)/12)),"")))</f>
        <v/>
      </c>
      <c r="L167" s="207" t="str">
        <f t="shared" si="22"/>
        <v/>
      </c>
      <c r="M167" s="88"/>
      <c r="N167" s="88"/>
      <c r="O167" s="88"/>
      <c r="P167" s="270">
        <f t="shared" si="30"/>
        <v>0</v>
      </c>
      <c r="Q167" s="222"/>
      <c r="R167" s="215" t="str">
        <f>IF(A167&lt;=$M$18,XIRR(S$28:S167,B$28:B167),"")</f>
        <v/>
      </c>
      <c r="S167" s="231">
        <f t="shared" si="31"/>
        <v>0</v>
      </c>
      <c r="T167" s="222"/>
      <c r="U167" s="228"/>
    </row>
    <row r="168" spans="1:21" x14ac:dyDescent="0.35">
      <c r="A168" s="211" t="str">
        <f t="shared" si="23"/>
        <v/>
      </c>
      <c r="B168" s="212" t="str">
        <f t="shared" si="24"/>
        <v/>
      </c>
      <c r="C168" s="213" t="str">
        <f t="shared" si="25"/>
        <v/>
      </c>
      <c r="D168" s="221">
        <f t="shared" si="26"/>
        <v>0</v>
      </c>
      <c r="E168" s="221">
        <f t="shared" si="27"/>
        <v>0</v>
      </c>
      <c r="F168" s="221">
        <f t="shared" si="28"/>
        <v>0</v>
      </c>
      <c r="G168" s="226">
        <f t="shared" si="29"/>
        <v>0</v>
      </c>
      <c r="H168" s="88"/>
      <c r="I168" s="88"/>
      <c r="J168" s="88"/>
      <c r="K168" s="207" t="str">
        <f>IF(B168="","",IF(A168=0,'Розрах.заг.варт.'!$F$8*(IF($M$18-A168&gt;=12,$K$18,$K$18*($O$18-A168)/12)),IF(MOD(A168,12)=0,'Розрах.заг.варт.'!$F$8*(IF($M$18-A168&gt;=12,$K$18,$K$18*($M$18-A168)/12)),"")))</f>
        <v/>
      </c>
      <c r="L168" s="207" t="str">
        <f t="shared" si="22"/>
        <v/>
      </c>
      <c r="M168" s="88"/>
      <c r="N168" s="88"/>
      <c r="O168" s="88"/>
      <c r="P168" s="270">
        <f t="shared" si="30"/>
        <v>0</v>
      </c>
      <c r="Q168" s="222"/>
      <c r="R168" s="215" t="str">
        <f>IF(A168&lt;=$M$18,XIRR(S$28:S168,B$28:B168),"")</f>
        <v/>
      </c>
      <c r="S168" s="231">
        <f t="shared" si="31"/>
        <v>0</v>
      </c>
      <c r="T168" s="222"/>
      <c r="U168" s="228"/>
    </row>
    <row r="169" spans="1:21" x14ac:dyDescent="0.35">
      <c r="A169" s="211" t="str">
        <f t="shared" si="23"/>
        <v/>
      </c>
      <c r="B169" s="212" t="str">
        <f t="shared" si="24"/>
        <v/>
      </c>
      <c r="C169" s="213" t="str">
        <f t="shared" si="25"/>
        <v/>
      </c>
      <c r="D169" s="221">
        <f t="shared" si="26"/>
        <v>0</v>
      </c>
      <c r="E169" s="221">
        <f t="shared" si="27"/>
        <v>0</v>
      </c>
      <c r="F169" s="221">
        <f t="shared" si="28"/>
        <v>0</v>
      </c>
      <c r="G169" s="226">
        <f t="shared" si="29"/>
        <v>0</v>
      </c>
      <c r="H169" s="88"/>
      <c r="I169" s="88"/>
      <c r="J169" s="88"/>
      <c r="K169" s="207" t="str">
        <f>IF(B169="","",IF(A169=0,'Розрах.заг.варт.'!$F$8*(IF($M$18-A169&gt;=12,$K$18,$K$18*($O$18-A169)/12)),IF(MOD(A169,12)=0,'Розрах.заг.варт.'!$F$8*(IF($M$18-A169&gt;=12,$K$18,$K$18*($M$18-A169)/12)),"")))</f>
        <v/>
      </c>
      <c r="L169" s="207" t="str">
        <f t="shared" si="22"/>
        <v/>
      </c>
      <c r="M169" s="88"/>
      <c r="N169" s="88"/>
      <c r="O169" s="88"/>
      <c r="P169" s="270">
        <f t="shared" si="30"/>
        <v>0</v>
      </c>
      <c r="Q169" s="222"/>
      <c r="R169" s="215" t="str">
        <f>IF(A169&lt;=$M$18,XIRR(S$28:S169,B$28:B169),"")</f>
        <v/>
      </c>
      <c r="S169" s="231">
        <f t="shared" si="31"/>
        <v>0</v>
      </c>
      <c r="T169" s="222"/>
      <c r="U169" s="228"/>
    </row>
    <row r="170" spans="1:21" x14ac:dyDescent="0.35">
      <c r="A170" s="211" t="str">
        <f t="shared" si="23"/>
        <v/>
      </c>
      <c r="B170" s="212" t="str">
        <f t="shared" si="24"/>
        <v/>
      </c>
      <c r="C170" s="213" t="str">
        <f t="shared" si="25"/>
        <v/>
      </c>
      <c r="D170" s="221">
        <f t="shared" si="26"/>
        <v>0</v>
      </c>
      <c r="E170" s="221">
        <f t="shared" si="27"/>
        <v>0</v>
      </c>
      <c r="F170" s="221">
        <f t="shared" si="28"/>
        <v>0</v>
      </c>
      <c r="G170" s="226">
        <f t="shared" si="29"/>
        <v>0</v>
      </c>
      <c r="H170" s="88"/>
      <c r="I170" s="88"/>
      <c r="J170" s="88"/>
      <c r="K170" s="207" t="str">
        <f>IF(B170="","",IF(A170=0,'Розрах.заг.варт.'!$F$8*(IF($M$18-A170&gt;=12,$K$18,$K$18*($O$18-A170)/12)),IF(MOD(A170,12)=0,'Розрах.заг.варт.'!$F$8*(IF($M$18-A170&gt;=12,$K$18,$K$18*($M$18-A170)/12)),"")))</f>
        <v/>
      </c>
      <c r="L170" s="207" t="str">
        <f t="shared" si="22"/>
        <v/>
      </c>
      <c r="M170" s="88"/>
      <c r="N170" s="88"/>
      <c r="O170" s="88"/>
      <c r="P170" s="270">
        <f t="shared" si="30"/>
        <v>0</v>
      </c>
      <c r="Q170" s="222"/>
      <c r="R170" s="215" t="str">
        <f>IF(A170&lt;=$M$18,XIRR(S$28:S170,B$28:B170),"")</f>
        <v/>
      </c>
      <c r="S170" s="231">
        <f t="shared" si="31"/>
        <v>0</v>
      </c>
      <c r="T170" s="222"/>
      <c r="U170" s="228"/>
    </row>
    <row r="171" spans="1:21" x14ac:dyDescent="0.35">
      <c r="A171" s="211" t="str">
        <f t="shared" si="23"/>
        <v/>
      </c>
      <c r="B171" s="212" t="str">
        <f t="shared" si="24"/>
        <v/>
      </c>
      <c r="C171" s="213" t="str">
        <f t="shared" si="25"/>
        <v/>
      </c>
      <c r="D171" s="221">
        <f t="shared" si="26"/>
        <v>0</v>
      </c>
      <c r="E171" s="221">
        <f t="shared" si="27"/>
        <v>0</v>
      </c>
      <c r="F171" s="221">
        <f t="shared" si="28"/>
        <v>0</v>
      </c>
      <c r="G171" s="226">
        <f t="shared" si="29"/>
        <v>0</v>
      </c>
      <c r="H171" s="88"/>
      <c r="I171" s="88"/>
      <c r="J171" s="88"/>
      <c r="K171" s="207" t="str">
        <f>IF(B171="","",IF(A171=0,'Розрах.заг.варт.'!$F$8*(IF($M$18-A171&gt;=12,$K$18,$K$18*($O$18-A171)/12)),IF(MOD(A171,12)=0,'Розрах.заг.варт.'!$F$8*(IF($M$18-A171&gt;=12,$K$18,$K$18*($M$18-A171)/12)),"")))</f>
        <v/>
      </c>
      <c r="L171" s="207" t="str">
        <f t="shared" si="22"/>
        <v/>
      </c>
      <c r="M171" s="88"/>
      <c r="N171" s="88"/>
      <c r="O171" s="88"/>
      <c r="P171" s="270">
        <f t="shared" si="30"/>
        <v>0</v>
      </c>
      <c r="Q171" s="222"/>
      <c r="R171" s="215" t="str">
        <f>IF(A171&lt;=$M$18,XIRR(S$28:S171,B$28:B171),"")</f>
        <v/>
      </c>
      <c r="S171" s="231">
        <f t="shared" si="31"/>
        <v>0</v>
      </c>
      <c r="T171" s="222"/>
      <c r="U171" s="228"/>
    </row>
    <row r="172" spans="1:21" x14ac:dyDescent="0.35">
      <c r="A172" s="211" t="str">
        <f t="shared" si="23"/>
        <v/>
      </c>
      <c r="B172" s="212" t="str">
        <f t="shared" si="24"/>
        <v/>
      </c>
      <c r="C172" s="213" t="str">
        <f t="shared" si="25"/>
        <v/>
      </c>
      <c r="D172" s="221">
        <f t="shared" si="26"/>
        <v>0</v>
      </c>
      <c r="E172" s="221">
        <f t="shared" si="27"/>
        <v>0</v>
      </c>
      <c r="F172" s="221">
        <f t="shared" si="28"/>
        <v>0</v>
      </c>
      <c r="G172" s="226">
        <f t="shared" si="29"/>
        <v>0</v>
      </c>
      <c r="H172" s="88"/>
      <c r="I172" s="88"/>
      <c r="J172" s="88"/>
      <c r="K172" s="207" t="str">
        <f>IF(B172="","",IF(A172=0,'Розрах.заг.варт.'!$F$8*(IF($M$18-A172&gt;=12,$K$18,$K$18*($O$18-A172)/12)),IF(MOD(A172,12)=0,'Розрах.заг.варт.'!$F$8*(IF($M$18-A172&gt;=12,$K$18,$K$18*($M$18-A172)/12)),"")))</f>
        <v/>
      </c>
      <c r="L172" s="207" t="str">
        <f t="shared" si="22"/>
        <v/>
      </c>
      <c r="M172" s="88"/>
      <c r="N172" s="88"/>
      <c r="O172" s="88"/>
      <c r="P172" s="270">
        <f t="shared" si="30"/>
        <v>0</v>
      </c>
      <c r="Q172" s="222"/>
      <c r="R172" s="215" t="str">
        <f>IF(A172&lt;=$M$18,XIRR(S$28:S172,B$28:B172),"")</f>
        <v/>
      </c>
      <c r="S172" s="231">
        <f t="shared" si="31"/>
        <v>0</v>
      </c>
      <c r="T172" s="222"/>
      <c r="U172" s="228"/>
    </row>
    <row r="173" spans="1:21" x14ac:dyDescent="0.35">
      <c r="A173" s="211" t="str">
        <f t="shared" si="23"/>
        <v/>
      </c>
      <c r="B173" s="212" t="str">
        <f t="shared" si="24"/>
        <v/>
      </c>
      <c r="C173" s="213" t="str">
        <f t="shared" si="25"/>
        <v/>
      </c>
      <c r="D173" s="221">
        <f t="shared" si="26"/>
        <v>0</v>
      </c>
      <c r="E173" s="221">
        <f t="shared" si="27"/>
        <v>0</v>
      </c>
      <c r="F173" s="221">
        <f t="shared" si="28"/>
        <v>0</v>
      </c>
      <c r="G173" s="226">
        <f t="shared" si="29"/>
        <v>0</v>
      </c>
      <c r="H173" s="88"/>
      <c r="I173" s="88"/>
      <c r="J173" s="88"/>
      <c r="K173" s="207" t="str">
        <f>IF(B173="","",IF(A173=0,'Розрах.заг.варт.'!$F$8*(IF($M$18-A173&gt;=12,$K$18,$K$18*($O$18-A173)/12)),IF(MOD(A173,12)=0,'Розрах.заг.варт.'!$F$8*(IF($M$18-A173&gt;=12,$K$18,$K$18*($M$18-A173)/12)),"")))</f>
        <v/>
      </c>
      <c r="L173" s="207" t="str">
        <f t="shared" si="22"/>
        <v/>
      </c>
      <c r="M173" s="88"/>
      <c r="N173" s="88"/>
      <c r="O173" s="88"/>
      <c r="P173" s="270">
        <f t="shared" si="30"/>
        <v>0</v>
      </c>
      <c r="Q173" s="222"/>
      <c r="R173" s="215" t="str">
        <f>IF(A173&lt;=$M$18,XIRR(S$28:S173,B$28:B173),"")</f>
        <v/>
      </c>
      <c r="S173" s="231">
        <f t="shared" si="31"/>
        <v>0</v>
      </c>
      <c r="T173" s="222"/>
      <c r="U173" s="228"/>
    </row>
    <row r="174" spans="1:21" x14ac:dyDescent="0.35">
      <c r="A174" s="211" t="str">
        <f t="shared" si="23"/>
        <v/>
      </c>
      <c r="B174" s="212" t="str">
        <f t="shared" si="24"/>
        <v/>
      </c>
      <c r="C174" s="213" t="str">
        <f t="shared" si="25"/>
        <v/>
      </c>
      <c r="D174" s="221">
        <f t="shared" si="26"/>
        <v>0</v>
      </c>
      <c r="E174" s="221">
        <f t="shared" si="27"/>
        <v>0</v>
      </c>
      <c r="F174" s="221">
        <f t="shared" si="28"/>
        <v>0</v>
      </c>
      <c r="G174" s="226">
        <f t="shared" si="29"/>
        <v>0</v>
      </c>
      <c r="H174" s="88"/>
      <c r="I174" s="88"/>
      <c r="J174" s="88"/>
      <c r="K174" s="207" t="str">
        <f>IF(B174="","",IF(A174=0,'Розрах.заг.варт.'!$F$8*(IF($M$18-A174&gt;=12,$K$18,$K$18*($O$18-A174)/12)),IF(MOD(A174,12)=0,'Розрах.заг.варт.'!$F$8*(IF($M$18-A174&gt;=12,$K$18,$K$18*($M$18-A174)/12)),"")))</f>
        <v/>
      </c>
      <c r="L174" s="207" t="str">
        <f t="shared" si="22"/>
        <v/>
      </c>
      <c r="M174" s="88"/>
      <c r="N174" s="88"/>
      <c r="O174" s="88"/>
      <c r="P174" s="270">
        <f t="shared" si="30"/>
        <v>0</v>
      </c>
      <c r="Q174" s="222"/>
      <c r="R174" s="215" t="str">
        <f>IF(A174&lt;=$M$18,XIRR(S$28:S174,B$28:B174),"")</f>
        <v/>
      </c>
      <c r="S174" s="231">
        <f t="shared" si="31"/>
        <v>0</v>
      </c>
      <c r="T174" s="222"/>
      <c r="U174" s="228"/>
    </row>
    <row r="175" spans="1:21" x14ac:dyDescent="0.35">
      <c r="A175" s="211" t="str">
        <f t="shared" si="23"/>
        <v/>
      </c>
      <c r="B175" s="212" t="str">
        <f t="shared" si="24"/>
        <v/>
      </c>
      <c r="C175" s="213" t="str">
        <f t="shared" si="25"/>
        <v/>
      </c>
      <c r="D175" s="221">
        <f t="shared" si="26"/>
        <v>0</v>
      </c>
      <c r="E175" s="221">
        <f t="shared" si="27"/>
        <v>0</v>
      </c>
      <c r="F175" s="221">
        <f t="shared" si="28"/>
        <v>0</v>
      </c>
      <c r="G175" s="226">
        <f t="shared" si="29"/>
        <v>0</v>
      </c>
      <c r="H175" s="88"/>
      <c r="I175" s="88"/>
      <c r="J175" s="88"/>
      <c r="K175" s="207" t="str">
        <f>IF(B175="","",IF(A175=0,'Розрах.заг.варт.'!$F$8*(IF($M$18-A175&gt;=12,$K$18,$K$18*($O$18-A175)/12)),IF(MOD(A175,12)=0,'Розрах.заг.варт.'!$F$8*(IF($M$18-A175&gt;=12,$K$18,$K$18*($M$18-A175)/12)),"")))</f>
        <v/>
      </c>
      <c r="L175" s="207" t="str">
        <f t="shared" si="22"/>
        <v/>
      </c>
      <c r="M175" s="88"/>
      <c r="N175" s="88"/>
      <c r="O175" s="88"/>
      <c r="P175" s="270">
        <f t="shared" si="30"/>
        <v>0</v>
      </c>
      <c r="Q175" s="222"/>
      <c r="R175" s="215" t="str">
        <f>IF(A175&lt;=$M$18,XIRR(S$28:S175,B$28:B175),"")</f>
        <v/>
      </c>
      <c r="S175" s="231">
        <f t="shared" si="31"/>
        <v>0</v>
      </c>
      <c r="T175" s="222"/>
      <c r="U175" s="228"/>
    </row>
    <row r="176" spans="1:21" x14ac:dyDescent="0.35">
      <c r="A176" s="211" t="str">
        <f t="shared" si="23"/>
        <v/>
      </c>
      <c r="B176" s="212" t="str">
        <f t="shared" si="24"/>
        <v/>
      </c>
      <c r="C176" s="213" t="str">
        <f t="shared" si="25"/>
        <v/>
      </c>
      <c r="D176" s="221">
        <f t="shared" si="26"/>
        <v>0</v>
      </c>
      <c r="E176" s="221">
        <f t="shared" si="27"/>
        <v>0</v>
      </c>
      <c r="F176" s="221">
        <f t="shared" si="28"/>
        <v>0</v>
      </c>
      <c r="G176" s="226">
        <f t="shared" si="29"/>
        <v>0</v>
      </c>
      <c r="H176" s="88"/>
      <c r="I176" s="88"/>
      <c r="J176" s="88"/>
      <c r="K176" s="207" t="str">
        <f>IF(B176="","",IF(A176=0,'Розрах.заг.варт.'!$F$8*(IF($M$18-A176&gt;=12,$K$18,$K$18*($O$18-A176)/12)),IF(MOD(A176,12)=0,'Розрах.заг.варт.'!$F$8*(IF($M$18-A176&gt;=12,$K$18,$K$18*($M$18-A176)/12)),"")))</f>
        <v/>
      </c>
      <c r="L176" s="207" t="str">
        <f t="shared" si="22"/>
        <v/>
      </c>
      <c r="M176" s="88"/>
      <c r="N176" s="88"/>
      <c r="O176" s="88"/>
      <c r="P176" s="270">
        <f t="shared" si="30"/>
        <v>0</v>
      </c>
      <c r="Q176" s="222"/>
      <c r="R176" s="215" t="str">
        <f>IF(A176&lt;=$M$18,XIRR(S$28:S176,B$28:B176),"")</f>
        <v/>
      </c>
      <c r="S176" s="231">
        <f t="shared" si="31"/>
        <v>0</v>
      </c>
      <c r="T176" s="222"/>
      <c r="U176" s="228"/>
    </row>
    <row r="177" spans="1:21" x14ac:dyDescent="0.35">
      <c r="A177" s="211" t="str">
        <f t="shared" si="23"/>
        <v/>
      </c>
      <c r="B177" s="212" t="str">
        <f t="shared" si="24"/>
        <v/>
      </c>
      <c r="C177" s="213" t="str">
        <f t="shared" si="25"/>
        <v/>
      </c>
      <c r="D177" s="221">
        <f t="shared" si="26"/>
        <v>0</v>
      </c>
      <c r="E177" s="221">
        <f t="shared" si="27"/>
        <v>0</v>
      </c>
      <c r="F177" s="221">
        <f t="shared" si="28"/>
        <v>0</v>
      </c>
      <c r="G177" s="226">
        <f t="shared" si="29"/>
        <v>0</v>
      </c>
      <c r="H177" s="88"/>
      <c r="I177" s="88"/>
      <c r="J177" s="88"/>
      <c r="K177" s="207" t="str">
        <f>IF(B177="","",IF(A177=0,'Розрах.заг.варт.'!$F$8*(IF($M$18-A177&gt;=12,$K$18,$K$18*($O$18-A177)/12)),IF(MOD(A177,12)=0,'Розрах.заг.варт.'!$F$8*(IF($M$18-A177&gt;=12,$K$18,$K$18*($M$18-A177)/12)),"")))</f>
        <v/>
      </c>
      <c r="L177" s="207" t="str">
        <f t="shared" si="22"/>
        <v/>
      </c>
      <c r="M177" s="88"/>
      <c r="N177" s="88"/>
      <c r="O177" s="88"/>
      <c r="P177" s="270">
        <f t="shared" si="30"/>
        <v>0</v>
      </c>
      <c r="Q177" s="222"/>
      <c r="R177" s="215" t="str">
        <f>IF(A177&lt;=$M$18,XIRR(S$28:S177,B$28:B177),"")</f>
        <v/>
      </c>
      <c r="S177" s="231">
        <f t="shared" si="31"/>
        <v>0</v>
      </c>
      <c r="T177" s="222"/>
      <c r="U177" s="228"/>
    </row>
    <row r="178" spans="1:21" x14ac:dyDescent="0.35">
      <c r="A178" s="211" t="str">
        <f t="shared" si="23"/>
        <v/>
      </c>
      <c r="B178" s="212" t="str">
        <f t="shared" si="24"/>
        <v/>
      </c>
      <c r="C178" s="213" t="str">
        <f t="shared" si="25"/>
        <v/>
      </c>
      <c r="D178" s="221">
        <f t="shared" si="26"/>
        <v>0</v>
      </c>
      <c r="E178" s="221">
        <f t="shared" si="27"/>
        <v>0</v>
      </c>
      <c r="F178" s="221">
        <f t="shared" si="28"/>
        <v>0</v>
      </c>
      <c r="G178" s="226">
        <f t="shared" si="29"/>
        <v>0</v>
      </c>
      <c r="H178" s="88"/>
      <c r="I178" s="88"/>
      <c r="J178" s="88"/>
      <c r="K178" s="207" t="str">
        <f>IF(B178="","",IF(A178=0,'Розрах.заг.варт.'!$F$8*(IF($M$18-A178&gt;=12,$K$18,$K$18*($O$18-A178)/12)),IF(MOD(A178,12)=0,'Розрах.заг.варт.'!$F$8*(IF($M$18-A178&gt;=12,$K$18,$K$18*($M$18-A178)/12)),"")))</f>
        <v/>
      </c>
      <c r="L178" s="207" t="str">
        <f t="shared" si="22"/>
        <v/>
      </c>
      <c r="M178" s="88"/>
      <c r="N178" s="88"/>
      <c r="O178" s="88"/>
      <c r="P178" s="270">
        <f t="shared" si="30"/>
        <v>0</v>
      </c>
      <c r="Q178" s="222"/>
      <c r="R178" s="215" t="str">
        <f>IF(A178&lt;=$M$18,XIRR(S$28:S178,B$28:B178),"")</f>
        <v/>
      </c>
      <c r="S178" s="231">
        <f t="shared" si="31"/>
        <v>0</v>
      </c>
      <c r="T178" s="222"/>
      <c r="U178" s="228"/>
    </row>
    <row r="179" spans="1:21" x14ac:dyDescent="0.35">
      <c r="A179" s="211" t="str">
        <f t="shared" si="23"/>
        <v/>
      </c>
      <c r="B179" s="212" t="str">
        <f t="shared" si="24"/>
        <v/>
      </c>
      <c r="C179" s="213" t="str">
        <f t="shared" si="25"/>
        <v/>
      </c>
      <c r="D179" s="221">
        <f t="shared" si="26"/>
        <v>0</v>
      </c>
      <c r="E179" s="221">
        <f t="shared" si="27"/>
        <v>0</v>
      </c>
      <c r="F179" s="221">
        <f t="shared" si="28"/>
        <v>0</v>
      </c>
      <c r="G179" s="226">
        <f t="shared" si="29"/>
        <v>0</v>
      </c>
      <c r="H179" s="88"/>
      <c r="I179" s="88"/>
      <c r="J179" s="88"/>
      <c r="K179" s="207" t="str">
        <f>IF(B179="","",IF(A179=0,'Розрах.заг.варт.'!$F$8*(IF($M$18-A179&gt;=12,$K$18,$K$18*($O$18-A179)/12)),IF(MOD(A179,12)=0,'Розрах.заг.варт.'!$F$8*(IF($M$18-A179&gt;=12,$K$18,$K$18*($M$18-A179)/12)),"")))</f>
        <v/>
      </c>
      <c r="L179" s="207" t="str">
        <f t="shared" si="22"/>
        <v/>
      </c>
      <c r="M179" s="88"/>
      <c r="N179" s="88"/>
      <c r="O179" s="88"/>
      <c r="P179" s="270">
        <f t="shared" si="30"/>
        <v>0</v>
      </c>
      <c r="Q179" s="222"/>
      <c r="R179" s="215" t="str">
        <f>IF(A179&lt;=$M$18,XIRR(S$28:S179,B$28:B179),"")</f>
        <v/>
      </c>
      <c r="S179" s="231">
        <f t="shared" si="31"/>
        <v>0</v>
      </c>
      <c r="T179" s="222"/>
      <c r="U179" s="228"/>
    </row>
    <row r="180" spans="1:21" x14ac:dyDescent="0.35">
      <c r="A180" s="211" t="str">
        <f t="shared" si="23"/>
        <v/>
      </c>
      <c r="B180" s="212" t="str">
        <f t="shared" si="24"/>
        <v/>
      </c>
      <c r="C180" s="213" t="str">
        <f t="shared" si="25"/>
        <v/>
      </c>
      <c r="D180" s="221">
        <f t="shared" si="26"/>
        <v>0</v>
      </c>
      <c r="E180" s="221">
        <f t="shared" si="27"/>
        <v>0</v>
      </c>
      <c r="F180" s="221">
        <f t="shared" si="28"/>
        <v>0</v>
      </c>
      <c r="G180" s="226">
        <f t="shared" si="29"/>
        <v>0</v>
      </c>
      <c r="H180" s="88"/>
      <c r="I180" s="88"/>
      <c r="J180" s="88"/>
      <c r="K180" s="207" t="str">
        <f>IF(B180="","",IF(A180=0,'Розрах.заг.варт.'!$F$8*(IF($M$18-A180&gt;=12,$K$18,$K$18*($O$18-A180)/12)),IF(MOD(A180,12)=0,'Розрах.заг.варт.'!$F$8*(IF($M$18-A180&gt;=12,$K$18,$K$18*($M$18-A180)/12)),"")))</f>
        <v/>
      </c>
      <c r="L180" s="207" t="str">
        <f t="shared" si="22"/>
        <v/>
      </c>
      <c r="M180" s="88"/>
      <c r="N180" s="88"/>
      <c r="O180" s="88"/>
      <c r="P180" s="270">
        <f t="shared" si="30"/>
        <v>0</v>
      </c>
      <c r="Q180" s="222"/>
      <c r="R180" s="215" t="str">
        <f>IF(A180&lt;=$M$18,XIRR(S$28:S180,B$28:B180),"")</f>
        <v/>
      </c>
      <c r="S180" s="231">
        <f t="shared" si="31"/>
        <v>0</v>
      </c>
      <c r="T180" s="222"/>
      <c r="U180" s="228"/>
    </row>
    <row r="181" spans="1:21" x14ac:dyDescent="0.35">
      <c r="A181" s="211" t="str">
        <f t="shared" si="23"/>
        <v/>
      </c>
      <c r="B181" s="212" t="str">
        <f t="shared" si="24"/>
        <v/>
      </c>
      <c r="C181" s="213" t="str">
        <f t="shared" si="25"/>
        <v/>
      </c>
      <c r="D181" s="221">
        <f t="shared" si="26"/>
        <v>0</v>
      </c>
      <c r="E181" s="221">
        <f t="shared" si="27"/>
        <v>0</v>
      </c>
      <c r="F181" s="221">
        <f t="shared" si="28"/>
        <v>0</v>
      </c>
      <c r="G181" s="226">
        <f t="shared" si="29"/>
        <v>0</v>
      </c>
      <c r="H181" s="88"/>
      <c r="I181" s="88"/>
      <c r="J181" s="88"/>
      <c r="K181" s="207" t="str">
        <f>IF(B181="","",IF(A181=0,'Розрах.заг.варт.'!$F$8*(IF($M$18-A181&gt;=12,$K$18,$K$18*($O$18-A181)/12)),IF(MOD(A181,12)=0,'Розрах.заг.варт.'!$F$8*(IF($M$18-A181&gt;=12,$K$18,$K$18*($M$18-A181)/12)),"")))</f>
        <v/>
      </c>
      <c r="L181" s="207" t="str">
        <f t="shared" si="22"/>
        <v/>
      </c>
      <c r="M181" s="88"/>
      <c r="N181" s="88"/>
      <c r="O181" s="88"/>
      <c r="P181" s="270">
        <f t="shared" si="30"/>
        <v>0</v>
      </c>
      <c r="Q181" s="222"/>
      <c r="R181" s="215" t="str">
        <f>IF(A181&lt;=$M$18,XIRR(S$28:S181,B$28:B181),"")</f>
        <v/>
      </c>
      <c r="S181" s="231">
        <f t="shared" si="31"/>
        <v>0</v>
      </c>
      <c r="T181" s="222"/>
      <c r="U181" s="228"/>
    </row>
    <row r="182" spans="1:21" x14ac:dyDescent="0.35">
      <c r="A182" s="211" t="str">
        <f t="shared" si="23"/>
        <v/>
      </c>
      <c r="B182" s="212" t="str">
        <f t="shared" si="24"/>
        <v/>
      </c>
      <c r="C182" s="213" t="str">
        <f t="shared" si="25"/>
        <v/>
      </c>
      <c r="D182" s="221">
        <f t="shared" si="26"/>
        <v>0</v>
      </c>
      <c r="E182" s="221">
        <f t="shared" si="27"/>
        <v>0</v>
      </c>
      <c r="F182" s="221">
        <f t="shared" si="28"/>
        <v>0</v>
      </c>
      <c r="G182" s="226">
        <f t="shared" si="29"/>
        <v>0</v>
      </c>
      <c r="H182" s="88"/>
      <c r="I182" s="88"/>
      <c r="J182" s="88"/>
      <c r="K182" s="207" t="str">
        <f>IF(B182="","",IF(A182=0,'Розрах.заг.варт.'!$F$8*(IF($M$18-A182&gt;=12,$K$18,$K$18*($O$18-A182)/12)),IF(MOD(A182,12)=0,'Розрах.заг.варт.'!$F$8*(IF($M$18-A182&gt;=12,$K$18,$K$18*($M$18-A182)/12)),"")))</f>
        <v/>
      </c>
      <c r="L182" s="207" t="str">
        <f t="shared" si="22"/>
        <v/>
      </c>
      <c r="M182" s="88"/>
      <c r="N182" s="88"/>
      <c r="O182" s="88"/>
      <c r="P182" s="270">
        <f t="shared" si="30"/>
        <v>0</v>
      </c>
      <c r="Q182" s="222"/>
      <c r="R182" s="215" t="str">
        <f>IF(A182&lt;=$M$18,XIRR(S$28:S182,B$28:B182),"")</f>
        <v/>
      </c>
      <c r="S182" s="231">
        <f t="shared" si="31"/>
        <v>0</v>
      </c>
      <c r="T182" s="222"/>
      <c r="U182" s="228"/>
    </row>
    <row r="183" spans="1:21" x14ac:dyDescent="0.35">
      <c r="A183" s="211" t="str">
        <f t="shared" si="23"/>
        <v/>
      </c>
      <c r="B183" s="212" t="str">
        <f t="shared" si="24"/>
        <v/>
      </c>
      <c r="C183" s="213" t="str">
        <f t="shared" si="25"/>
        <v/>
      </c>
      <c r="D183" s="221">
        <f t="shared" si="26"/>
        <v>0</v>
      </c>
      <c r="E183" s="221">
        <f t="shared" si="27"/>
        <v>0</v>
      </c>
      <c r="F183" s="221">
        <f t="shared" si="28"/>
        <v>0</v>
      </c>
      <c r="G183" s="226">
        <f t="shared" si="29"/>
        <v>0</v>
      </c>
      <c r="H183" s="88"/>
      <c r="I183" s="88"/>
      <c r="J183" s="88"/>
      <c r="K183" s="207" t="str">
        <f>IF(B183="","",IF(A183=0,'Розрах.заг.варт.'!$F$8*(IF($M$18-A183&gt;=12,$K$18,$K$18*($O$18-A183)/12)),IF(MOD(A183,12)=0,'Розрах.заг.варт.'!$F$8*(IF($M$18-A183&gt;=12,$K$18,$K$18*($M$18-A183)/12)),"")))</f>
        <v/>
      </c>
      <c r="L183" s="207" t="str">
        <f t="shared" si="22"/>
        <v/>
      </c>
      <c r="M183" s="88"/>
      <c r="N183" s="88"/>
      <c r="O183" s="88"/>
      <c r="P183" s="270">
        <f t="shared" si="30"/>
        <v>0</v>
      </c>
      <c r="Q183" s="222"/>
      <c r="R183" s="215" t="str">
        <f>IF(A183&lt;=$M$18,XIRR(S$28:S183,B$28:B183),"")</f>
        <v/>
      </c>
      <c r="S183" s="231">
        <f t="shared" si="31"/>
        <v>0</v>
      </c>
      <c r="T183" s="222"/>
      <c r="U183" s="228"/>
    </row>
    <row r="184" spans="1:21" x14ac:dyDescent="0.35">
      <c r="A184" s="211" t="str">
        <f t="shared" si="23"/>
        <v/>
      </c>
      <c r="B184" s="212" t="str">
        <f t="shared" si="24"/>
        <v/>
      </c>
      <c r="C184" s="213" t="str">
        <f t="shared" si="25"/>
        <v/>
      </c>
      <c r="D184" s="221">
        <f t="shared" si="26"/>
        <v>0</v>
      </c>
      <c r="E184" s="221">
        <f t="shared" si="27"/>
        <v>0</v>
      </c>
      <c r="F184" s="221">
        <f t="shared" si="28"/>
        <v>0</v>
      </c>
      <c r="G184" s="226">
        <f t="shared" si="29"/>
        <v>0</v>
      </c>
      <c r="H184" s="88"/>
      <c r="I184" s="88"/>
      <c r="J184" s="88"/>
      <c r="K184" s="207" t="str">
        <f>IF(B184="","",IF(A184=0,'Розрах.заг.варт.'!$F$8*(IF($M$18-A184&gt;=12,$K$18,$K$18*($O$18-A184)/12)),IF(MOD(A184,12)=0,'Розрах.заг.варт.'!$F$8*(IF($M$18-A184&gt;=12,$K$18,$K$18*($M$18-A184)/12)),"")))</f>
        <v/>
      </c>
      <c r="L184" s="207" t="str">
        <f t="shared" si="22"/>
        <v/>
      </c>
      <c r="M184" s="88"/>
      <c r="N184" s="88"/>
      <c r="O184" s="88"/>
      <c r="P184" s="270">
        <f t="shared" si="30"/>
        <v>0</v>
      </c>
      <c r="Q184" s="222"/>
      <c r="R184" s="215" t="str">
        <f>IF(A184&lt;=$M$18,XIRR(S$28:S184,B$28:B184),"")</f>
        <v/>
      </c>
      <c r="S184" s="231">
        <f t="shared" si="31"/>
        <v>0</v>
      </c>
      <c r="T184" s="222"/>
      <c r="U184" s="228"/>
    </row>
    <row r="185" spans="1:21" x14ac:dyDescent="0.35">
      <c r="A185" s="211" t="str">
        <f t="shared" si="23"/>
        <v/>
      </c>
      <c r="B185" s="212" t="str">
        <f t="shared" si="24"/>
        <v/>
      </c>
      <c r="C185" s="213" t="str">
        <f t="shared" si="25"/>
        <v/>
      </c>
      <c r="D185" s="221">
        <f t="shared" si="26"/>
        <v>0</v>
      </c>
      <c r="E185" s="221">
        <f t="shared" si="27"/>
        <v>0</v>
      </c>
      <c r="F185" s="221">
        <f t="shared" si="28"/>
        <v>0</v>
      </c>
      <c r="G185" s="226">
        <f t="shared" si="29"/>
        <v>0</v>
      </c>
      <c r="H185" s="88"/>
      <c r="I185" s="88"/>
      <c r="J185" s="88"/>
      <c r="K185" s="207" t="str">
        <f>IF(B185="","",IF(A185=0,'Розрах.заг.варт.'!$F$8*(IF($M$18-A185&gt;=12,$K$18,$K$18*($O$18-A185)/12)),IF(MOD(A185,12)=0,'Розрах.заг.варт.'!$F$8*(IF($M$18-A185&gt;=12,$K$18,$K$18*($M$18-A185)/12)),"")))</f>
        <v/>
      </c>
      <c r="L185" s="207" t="str">
        <f t="shared" si="22"/>
        <v/>
      </c>
      <c r="M185" s="88"/>
      <c r="N185" s="88"/>
      <c r="O185" s="88"/>
      <c r="P185" s="270">
        <f t="shared" si="30"/>
        <v>0</v>
      </c>
      <c r="Q185" s="222"/>
      <c r="R185" s="215" t="str">
        <f>IF(A185&lt;=$M$18,XIRR(S$28:S185,B$28:B185),"")</f>
        <v/>
      </c>
      <c r="S185" s="231">
        <f t="shared" si="31"/>
        <v>0</v>
      </c>
      <c r="T185" s="222"/>
      <c r="U185" s="228"/>
    </row>
    <row r="186" spans="1:21" x14ac:dyDescent="0.35">
      <c r="A186" s="211" t="str">
        <f t="shared" si="23"/>
        <v/>
      </c>
      <c r="B186" s="212" t="str">
        <f t="shared" si="24"/>
        <v/>
      </c>
      <c r="C186" s="213" t="str">
        <f t="shared" si="25"/>
        <v/>
      </c>
      <c r="D186" s="221">
        <f t="shared" si="26"/>
        <v>0</v>
      </c>
      <c r="E186" s="221">
        <f t="shared" si="27"/>
        <v>0</v>
      </c>
      <c r="F186" s="221">
        <f t="shared" si="28"/>
        <v>0</v>
      </c>
      <c r="G186" s="226">
        <f t="shared" si="29"/>
        <v>0</v>
      </c>
      <c r="H186" s="88"/>
      <c r="I186" s="88"/>
      <c r="J186" s="88"/>
      <c r="K186" s="207" t="str">
        <f>IF(B186="","",IF(A186=0,'Розрах.заг.варт.'!$F$8*(IF($M$18-A186&gt;=12,$K$18,$K$18*($O$18-A186)/12)),IF(MOD(A186,12)=0,'Розрах.заг.варт.'!$F$8*(IF($M$18-A186&gt;=12,$K$18,$K$18*($M$18-A186)/12)),"")))</f>
        <v/>
      </c>
      <c r="L186" s="207" t="str">
        <f t="shared" si="22"/>
        <v/>
      </c>
      <c r="M186" s="88"/>
      <c r="N186" s="88"/>
      <c r="O186" s="88"/>
      <c r="P186" s="270">
        <f t="shared" si="30"/>
        <v>0</v>
      </c>
      <c r="Q186" s="222"/>
      <c r="R186" s="215" t="str">
        <f>IF(A186&lt;=$M$18,XIRR(S$28:S186,B$28:B186),"")</f>
        <v/>
      </c>
      <c r="S186" s="231">
        <f t="shared" si="31"/>
        <v>0</v>
      </c>
      <c r="T186" s="222"/>
      <c r="U186" s="228"/>
    </row>
    <row r="187" spans="1:21" x14ac:dyDescent="0.35">
      <c r="A187" s="211" t="str">
        <f t="shared" si="23"/>
        <v/>
      </c>
      <c r="B187" s="212" t="str">
        <f t="shared" si="24"/>
        <v/>
      </c>
      <c r="C187" s="213" t="str">
        <f t="shared" si="25"/>
        <v/>
      </c>
      <c r="D187" s="221">
        <f t="shared" si="26"/>
        <v>0</v>
      </c>
      <c r="E187" s="221">
        <f t="shared" si="27"/>
        <v>0</v>
      </c>
      <c r="F187" s="221">
        <f t="shared" si="28"/>
        <v>0</v>
      </c>
      <c r="G187" s="226">
        <f t="shared" si="29"/>
        <v>0</v>
      </c>
      <c r="H187" s="88"/>
      <c r="I187" s="88"/>
      <c r="J187" s="88"/>
      <c r="K187" s="207" t="str">
        <f>IF(B187="","",IF(A187=0,'Розрах.заг.варт.'!$F$8*(IF($M$18-A187&gt;=12,$K$18,$K$18*($O$18-A187)/12)),IF(MOD(A187,12)=0,'Розрах.заг.варт.'!$F$8*(IF($M$18-A187&gt;=12,$K$18,$K$18*($M$18-A187)/12)),"")))</f>
        <v/>
      </c>
      <c r="L187" s="207" t="str">
        <f t="shared" si="22"/>
        <v/>
      </c>
      <c r="M187" s="88"/>
      <c r="N187" s="88"/>
      <c r="O187" s="88"/>
      <c r="P187" s="270">
        <f t="shared" si="30"/>
        <v>0</v>
      </c>
      <c r="Q187" s="222"/>
      <c r="R187" s="215" t="str">
        <f>IF(A187&lt;=$M$18,XIRR(S$28:S187,B$28:B187),"")</f>
        <v/>
      </c>
      <c r="S187" s="231">
        <f t="shared" si="31"/>
        <v>0</v>
      </c>
      <c r="T187" s="222"/>
      <c r="U187" s="228"/>
    </row>
    <row r="188" spans="1:21" x14ac:dyDescent="0.35">
      <c r="A188" s="211" t="str">
        <f t="shared" si="23"/>
        <v/>
      </c>
      <c r="B188" s="212" t="str">
        <f t="shared" si="24"/>
        <v/>
      </c>
      <c r="C188" s="213" t="str">
        <f t="shared" si="25"/>
        <v/>
      </c>
      <c r="D188" s="221">
        <f t="shared" si="26"/>
        <v>0</v>
      </c>
      <c r="E188" s="221">
        <f t="shared" si="27"/>
        <v>0</v>
      </c>
      <c r="F188" s="221">
        <f t="shared" si="28"/>
        <v>0</v>
      </c>
      <c r="G188" s="226">
        <f t="shared" si="29"/>
        <v>0</v>
      </c>
      <c r="H188" s="88"/>
      <c r="I188" s="88"/>
      <c r="J188" s="88"/>
      <c r="K188" s="207" t="str">
        <f>IF(B188="","",IF(A188=0,'Розрах.заг.варт.'!$F$8*(IF($M$18-A188&gt;=12,$K$18,$K$18*($O$18-A188)/12)),IF(MOD(A188,12)=0,'Розрах.заг.варт.'!$F$8*(IF($M$18-A188&gt;=12,$K$18,$K$18*($M$18-A188)/12)),"")))</f>
        <v/>
      </c>
      <c r="L188" s="207" t="str">
        <f t="shared" si="22"/>
        <v/>
      </c>
      <c r="M188" s="88"/>
      <c r="N188" s="88"/>
      <c r="O188" s="88"/>
      <c r="P188" s="270">
        <f t="shared" si="30"/>
        <v>0</v>
      </c>
      <c r="Q188" s="222"/>
      <c r="R188" s="215" t="str">
        <f>IF(A188&lt;=$M$18,XIRR(S$28:S188,B$28:B188),"")</f>
        <v/>
      </c>
      <c r="S188" s="231">
        <f t="shared" si="31"/>
        <v>0</v>
      </c>
      <c r="T188" s="222"/>
      <c r="U188" s="228"/>
    </row>
    <row r="189" spans="1:21" x14ac:dyDescent="0.35">
      <c r="A189" s="211" t="str">
        <f t="shared" si="23"/>
        <v/>
      </c>
      <c r="B189" s="212" t="str">
        <f t="shared" si="24"/>
        <v/>
      </c>
      <c r="C189" s="213" t="str">
        <f t="shared" si="25"/>
        <v/>
      </c>
      <c r="D189" s="221">
        <f t="shared" si="26"/>
        <v>0</v>
      </c>
      <c r="E189" s="221">
        <f t="shared" si="27"/>
        <v>0</v>
      </c>
      <c r="F189" s="221">
        <f t="shared" si="28"/>
        <v>0</v>
      </c>
      <c r="G189" s="226">
        <f t="shared" si="29"/>
        <v>0</v>
      </c>
      <c r="H189" s="88"/>
      <c r="I189" s="88"/>
      <c r="J189" s="88"/>
      <c r="K189" s="207" t="str">
        <f>IF(B189="","",IF(A189=0,'Розрах.заг.варт.'!$F$8*(IF($M$18-A189&gt;=12,$K$18,$K$18*($O$18-A189)/12)),IF(MOD(A189,12)=0,'Розрах.заг.варт.'!$F$8*(IF($M$18-A189&gt;=12,$K$18,$K$18*($M$18-A189)/12)),"")))</f>
        <v/>
      </c>
      <c r="L189" s="207" t="str">
        <f t="shared" si="22"/>
        <v/>
      </c>
      <c r="M189" s="88"/>
      <c r="N189" s="88"/>
      <c r="O189" s="88"/>
      <c r="P189" s="270">
        <f t="shared" si="30"/>
        <v>0</v>
      </c>
      <c r="Q189" s="222"/>
      <c r="R189" s="215" t="str">
        <f>IF(A189&lt;=$M$18,XIRR(S$28:S189,B$28:B189),"")</f>
        <v/>
      </c>
      <c r="S189" s="231">
        <f t="shared" si="31"/>
        <v>0</v>
      </c>
      <c r="T189" s="222"/>
      <c r="U189" s="228"/>
    </row>
    <row r="190" spans="1:21" x14ac:dyDescent="0.35">
      <c r="A190" s="211" t="str">
        <f t="shared" si="23"/>
        <v/>
      </c>
      <c r="B190" s="212" t="str">
        <f t="shared" si="24"/>
        <v/>
      </c>
      <c r="C190" s="213" t="str">
        <f t="shared" si="25"/>
        <v/>
      </c>
      <c r="D190" s="221">
        <f t="shared" si="26"/>
        <v>0</v>
      </c>
      <c r="E190" s="221">
        <f t="shared" si="27"/>
        <v>0</v>
      </c>
      <c r="F190" s="221">
        <f t="shared" si="28"/>
        <v>0</v>
      </c>
      <c r="G190" s="226">
        <f t="shared" si="29"/>
        <v>0</v>
      </c>
      <c r="H190" s="88"/>
      <c r="I190" s="88"/>
      <c r="J190" s="88"/>
      <c r="K190" s="207" t="str">
        <f>IF(B190="","",IF(A190=0,'Розрах.заг.варт.'!$F$8*(IF($M$18-A190&gt;=12,$K$18,$K$18*($O$18-A190)/12)),IF(MOD(A190,12)=0,'Розрах.заг.варт.'!$F$8*(IF($M$18-A190&gt;=12,$K$18,$K$18*($M$18-A190)/12)),"")))</f>
        <v/>
      </c>
      <c r="L190" s="207" t="str">
        <f t="shared" si="22"/>
        <v/>
      </c>
      <c r="M190" s="88"/>
      <c r="N190" s="88"/>
      <c r="O190" s="88"/>
      <c r="P190" s="270">
        <f t="shared" si="30"/>
        <v>0</v>
      </c>
      <c r="Q190" s="222"/>
      <c r="R190" s="215" t="str">
        <f>IF(A190&lt;=$M$18,XIRR(S$28:S190,B$28:B190),"")</f>
        <v/>
      </c>
      <c r="S190" s="231">
        <f t="shared" si="31"/>
        <v>0</v>
      </c>
      <c r="T190" s="222"/>
      <c r="U190" s="228"/>
    </row>
    <row r="191" spans="1:21" x14ac:dyDescent="0.35">
      <c r="A191" s="211" t="str">
        <f t="shared" si="23"/>
        <v/>
      </c>
      <c r="B191" s="212" t="str">
        <f t="shared" si="24"/>
        <v/>
      </c>
      <c r="C191" s="213" t="str">
        <f t="shared" si="25"/>
        <v/>
      </c>
      <c r="D191" s="221">
        <f t="shared" si="26"/>
        <v>0</v>
      </c>
      <c r="E191" s="221">
        <f t="shared" si="27"/>
        <v>0</v>
      </c>
      <c r="F191" s="221">
        <f t="shared" si="28"/>
        <v>0</v>
      </c>
      <c r="G191" s="226">
        <f t="shared" si="29"/>
        <v>0</v>
      </c>
      <c r="H191" s="88"/>
      <c r="I191" s="88"/>
      <c r="J191" s="88"/>
      <c r="K191" s="207" t="str">
        <f>IF(B191="","",IF(A191=0,'Розрах.заг.варт.'!$F$8*(IF($M$18-A191&gt;=12,$K$18,$K$18*($O$18-A191)/12)),IF(MOD(A191,12)=0,'Розрах.заг.варт.'!$F$8*(IF($M$18-A191&gt;=12,$K$18,$K$18*($M$18-A191)/12)),"")))</f>
        <v/>
      </c>
      <c r="L191" s="207" t="str">
        <f t="shared" si="22"/>
        <v/>
      </c>
      <c r="M191" s="88"/>
      <c r="N191" s="88"/>
      <c r="O191" s="88"/>
      <c r="P191" s="270">
        <f t="shared" si="30"/>
        <v>0</v>
      </c>
      <c r="Q191" s="222"/>
      <c r="R191" s="215" t="str">
        <f>IF(A191&lt;=$M$18,XIRR(S$28:S191,B$28:B191),"")</f>
        <v/>
      </c>
      <c r="S191" s="231">
        <f t="shared" si="31"/>
        <v>0</v>
      </c>
      <c r="T191" s="222"/>
      <c r="U191" s="228"/>
    </row>
    <row r="192" spans="1:21" x14ac:dyDescent="0.35">
      <c r="A192" s="211" t="str">
        <f t="shared" si="23"/>
        <v/>
      </c>
      <c r="B192" s="212" t="str">
        <f t="shared" si="24"/>
        <v/>
      </c>
      <c r="C192" s="213" t="str">
        <f t="shared" si="25"/>
        <v/>
      </c>
      <c r="D192" s="221">
        <f t="shared" si="26"/>
        <v>0</v>
      </c>
      <c r="E192" s="221">
        <f t="shared" si="27"/>
        <v>0</v>
      </c>
      <c r="F192" s="221">
        <f t="shared" si="28"/>
        <v>0</v>
      </c>
      <c r="G192" s="226">
        <f t="shared" si="29"/>
        <v>0</v>
      </c>
      <c r="H192" s="88"/>
      <c r="I192" s="88"/>
      <c r="J192" s="88"/>
      <c r="K192" s="207" t="str">
        <f>IF(B192="","",IF(A192=0,'Розрах.заг.варт.'!$F$8*(IF($M$18-A192&gt;=12,$K$18,$K$18*($O$18-A192)/12)),IF(MOD(A192,12)=0,'Розрах.заг.варт.'!$F$8*(IF($M$18-A192&gt;=12,$K$18,$K$18*($M$18-A192)/12)),"")))</f>
        <v/>
      </c>
      <c r="L192" s="207" t="str">
        <f t="shared" si="22"/>
        <v/>
      </c>
      <c r="M192" s="88"/>
      <c r="N192" s="88"/>
      <c r="O192" s="88"/>
      <c r="P192" s="270">
        <f t="shared" si="30"/>
        <v>0</v>
      </c>
      <c r="Q192" s="222"/>
      <c r="R192" s="215" t="str">
        <f>IF(A192&lt;=$M$18,XIRR(S$28:S192,B$28:B192),"")</f>
        <v/>
      </c>
      <c r="S192" s="231">
        <f t="shared" si="31"/>
        <v>0</v>
      </c>
      <c r="T192" s="222"/>
      <c r="U192" s="228"/>
    </row>
    <row r="193" spans="1:21" x14ac:dyDescent="0.35">
      <c r="A193" s="211" t="str">
        <f t="shared" si="23"/>
        <v/>
      </c>
      <c r="B193" s="212" t="str">
        <f t="shared" si="24"/>
        <v/>
      </c>
      <c r="C193" s="213" t="str">
        <f t="shared" si="25"/>
        <v/>
      </c>
      <c r="D193" s="221">
        <f t="shared" si="26"/>
        <v>0</v>
      </c>
      <c r="E193" s="221">
        <f t="shared" si="27"/>
        <v>0</v>
      </c>
      <c r="F193" s="221">
        <f t="shared" si="28"/>
        <v>0</v>
      </c>
      <c r="G193" s="226">
        <f t="shared" si="29"/>
        <v>0</v>
      </c>
      <c r="H193" s="88"/>
      <c r="I193" s="88"/>
      <c r="J193" s="88"/>
      <c r="K193" s="207" t="str">
        <f>IF(B193="","",IF(A193=0,'Розрах.заг.варт.'!$F$8*(IF($M$18-A193&gt;=12,$K$18,$K$18*($O$18-A193)/12)),IF(MOD(A193,12)=0,'Розрах.заг.варт.'!$F$8*(IF($M$18-A193&gt;=12,$K$18,$K$18*($M$18-A193)/12)),"")))</f>
        <v/>
      </c>
      <c r="L193" s="207" t="str">
        <f t="shared" si="22"/>
        <v/>
      </c>
      <c r="M193" s="88"/>
      <c r="N193" s="88"/>
      <c r="O193" s="88"/>
      <c r="P193" s="270">
        <f t="shared" si="30"/>
        <v>0</v>
      </c>
      <c r="Q193" s="222"/>
      <c r="R193" s="215" t="str">
        <f>IF(A193&lt;=$M$18,XIRR(S$28:S193,B$28:B193),"")</f>
        <v/>
      </c>
      <c r="S193" s="231">
        <f t="shared" si="31"/>
        <v>0</v>
      </c>
      <c r="T193" s="222"/>
      <c r="U193" s="228"/>
    </row>
    <row r="194" spans="1:21" x14ac:dyDescent="0.35">
      <c r="A194" s="211" t="str">
        <f t="shared" si="23"/>
        <v/>
      </c>
      <c r="B194" s="212" t="str">
        <f t="shared" si="24"/>
        <v/>
      </c>
      <c r="C194" s="213" t="str">
        <f t="shared" si="25"/>
        <v/>
      </c>
      <c r="D194" s="221">
        <f t="shared" si="26"/>
        <v>0</v>
      </c>
      <c r="E194" s="221">
        <f t="shared" si="27"/>
        <v>0</v>
      </c>
      <c r="F194" s="221">
        <f t="shared" si="28"/>
        <v>0</v>
      </c>
      <c r="G194" s="226">
        <f t="shared" si="29"/>
        <v>0</v>
      </c>
      <c r="H194" s="88"/>
      <c r="I194" s="88"/>
      <c r="J194" s="88"/>
      <c r="K194" s="207" t="str">
        <f>IF(B194="","",IF(A194=0,'Розрах.заг.варт.'!$F$8*(IF($M$18-A194&gt;=12,$K$18,$K$18*($O$18-A194)/12)),IF(MOD(A194,12)=0,'Розрах.заг.варт.'!$F$8*(IF($M$18-A194&gt;=12,$K$18,$K$18*($M$18-A194)/12)),"")))</f>
        <v/>
      </c>
      <c r="L194" s="207" t="str">
        <f t="shared" si="22"/>
        <v/>
      </c>
      <c r="M194" s="88"/>
      <c r="N194" s="88"/>
      <c r="O194" s="88"/>
      <c r="P194" s="270">
        <f t="shared" si="30"/>
        <v>0</v>
      </c>
      <c r="Q194" s="222"/>
      <c r="R194" s="215" t="str">
        <f>IF(A194&lt;=$M$18,XIRR(S$28:S194,B$28:B194),"")</f>
        <v/>
      </c>
      <c r="S194" s="231">
        <f t="shared" si="31"/>
        <v>0</v>
      </c>
      <c r="T194" s="222"/>
      <c r="U194" s="228"/>
    </row>
    <row r="195" spans="1:21" x14ac:dyDescent="0.35">
      <c r="A195" s="211" t="str">
        <f t="shared" si="23"/>
        <v/>
      </c>
      <c r="B195" s="212" t="str">
        <f t="shared" si="24"/>
        <v/>
      </c>
      <c r="C195" s="213" t="str">
        <f t="shared" si="25"/>
        <v/>
      </c>
      <c r="D195" s="221">
        <f t="shared" si="26"/>
        <v>0</v>
      </c>
      <c r="E195" s="221">
        <f t="shared" si="27"/>
        <v>0</v>
      </c>
      <c r="F195" s="221">
        <f t="shared" si="28"/>
        <v>0</v>
      </c>
      <c r="G195" s="226">
        <f t="shared" si="29"/>
        <v>0</v>
      </c>
      <c r="H195" s="88"/>
      <c r="I195" s="88"/>
      <c r="J195" s="88"/>
      <c r="K195" s="207" t="str">
        <f>IF(B195="","",IF(A195=0,'Розрах.заг.варт.'!$F$8*(IF($M$18-A195&gt;=12,$K$18,$K$18*($O$18-A195)/12)),IF(MOD(A195,12)=0,'Розрах.заг.варт.'!$F$8*(IF($M$18-A195&gt;=12,$K$18,$K$18*($M$18-A195)/12)),"")))</f>
        <v/>
      </c>
      <c r="L195" s="207" t="str">
        <f t="shared" si="22"/>
        <v/>
      </c>
      <c r="M195" s="88"/>
      <c r="N195" s="88"/>
      <c r="O195" s="88"/>
      <c r="P195" s="270">
        <f t="shared" si="30"/>
        <v>0</v>
      </c>
      <c r="Q195" s="222"/>
      <c r="R195" s="215" t="str">
        <f>IF(A195&lt;=$M$18,XIRR(S$28:S195,B$28:B195),"")</f>
        <v/>
      </c>
      <c r="S195" s="231">
        <f t="shared" si="31"/>
        <v>0</v>
      </c>
      <c r="T195" s="222"/>
      <c r="U195" s="228"/>
    </row>
    <row r="196" spans="1:21" x14ac:dyDescent="0.35">
      <c r="A196" s="211" t="str">
        <f t="shared" si="23"/>
        <v/>
      </c>
      <c r="B196" s="212" t="str">
        <f t="shared" si="24"/>
        <v/>
      </c>
      <c r="C196" s="213" t="str">
        <f t="shared" si="25"/>
        <v/>
      </c>
      <c r="D196" s="221">
        <f t="shared" si="26"/>
        <v>0</v>
      </c>
      <c r="E196" s="221">
        <f t="shared" si="27"/>
        <v>0</v>
      </c>
      <c r="F196" s="221">
        <f t="shared" si="28"/>
        <v>0</v>
      </c>
      <c r="G196" s="226">
        <f t="shared" si="29"/>
        <v>0</v>
      </c>
      <c r="H196" s="88"/>
      <c r="I196" s="88"/>
      <c r="J196" s="88"/>
      <c r="K196" s="207" t="str">
        <f>IF(B196="","",IF(A196=0,'Розрах.заг.варт.'!$F$8*(IF($M$18-A196&gt;=12,$K$18,$K$18*($O$18-A196)/12)),IF(MOD(A196,12)=0,'Розрах.заг.варт.'!$F$8*(IF($M$18-A196&gt;=12,$K$18,$K$18*($M$18-A196)/12)),"")))</f>
        <v/>
      </c>
      <c r="L196" s="207" t="str">
        <f t="shared" si="22"/>
        <v/>
      </c>
      <c r="M196" s="88"/>
      <c r="N196" s="88"/>
      <c r="O196" s="88"/>
      <c r="P196" s="270">
        <f t="shared" si="30"/>
        <v>0</v>
      </c>
      <c r="Q196" s="222"/>
      <c r="R196" s="215" t="str">
        <f>IF(A196&lt;=$M$18,XIRR(S$28:S196,B$28:B196),"")</f>
        <v/>
      </c>
      <c r="S196" s="231">
        <f t="shared" si="31"/>
        <v>0</v>
      </c>
      <c r="T196" s="222"/>
      <c r="U196" s="228"/>
    </row>
    <row r="197" spans="1:21" x14ac:dyDescent="0.35">
      <c r="A197" s="211" t="str">
        <f t="shared" si="23"/>
        <v/>
      </c>
      <c r="B197" s="212" t="str">
        <f t="shared" si="24"/>
        <v/>
      </c>
      <c r="C197" s="213" t="str">
        <f t="shared" si="25"/>
        <v/>
      </c>
      <c r="D197" s="221">
        <f t="shared" si="26"/>
        <v>0</v>
      </c>
      <c r="E197" s="221">
        <f t="shared" si="27"/>
        <v>0</v>
      </c>
      <c r="F197" s="221">
        <f t="shared" si="28"/>
        <v>0</v>
      </c>
      <c r="G197" s="226">
        <f t="shared" si="29"/>
        <v>0</v>
      </c>
      <c r="H197" s="88"/>
      <c r="I197" s="88"/>
      <c r="J197" s="88"/>
      <c r="K197" s="207" t="str">
        <f>IF(B197="","",IF(A197=0,'Розрах.заг.варт.'!$F$8*(IF($M$18-A197&gt;=12,$K$18,$K$18*($O$18-A197)/12)),IF(MOD(A197,12)=0,'Розрах.заг.варт.'!$F$8*(IF($M$18-A197&gt;=12,$K$18,$K$18*($M$18-A197)/12)),"")))</f>
        <v/>
      </c>
      <c r="L197" s="207" t="str">
        <f t="shared" si="22"/>
        <v/>
      </c>
      <c r="M197" s="88"/>
      <c r="N197" s="88"/>
      <c r="O197" s="88"/>
      <c r="P197" s="270">
        <f t="shared" si="30"/>
        <v>0</v>
      </c>
      <c r="Q197" s="222"/>
      <c r="R197" s="215" t="str">
        <f>IF(A197&lt;=$M$18,XIRR(S$28:S197,B$28:B197),"")</f>
        <v/>
      </c>
      <c r="S197" s="231">
        <f t="shared" si="31"/>
        <v>0</v>
      </c>
      <c r="T197" s="222"/>
      <c r="U197" s="228"/>
    </row>
    <row r="198" spans="1:21" x14ac:dyDescent="0.35">
      <c r="A198" s="211" t="str">
        <f t="shared" si="23"/>
        <v/>
      </c>
      <c r="B198" s="212" t="str">
        <f t="shared" si="24"/>
        <v/>
      </c>
      <c r="C198" s="213" t="str">
        <f t="shared" si="25"/>
        <v/>
      </c>
      <c r="D198" s="221">
        <f t="shared" si="26"/>
        <v>0</v>
      </c>
      <c r="E198" s="221">
        <f t="shared" si="27"/>
        <v>0</v>
      </c>
      <c r="F198" s="221">
        <f t="shared" si="28"/>
        <v>0</v>
      </c>
      <c r="G198" s="226">
        <f t="shared" si="29"/>
        <v>0</v>
      </c>
      <c r="H198" s="88"/>
      <c r="I198" s="88"/>
      <c r="J198" s="88"/>
      <c r="K198" s="207" t="str">
        <f>IF(B198="","",IF(A198=0,'Розрах.заг.варт.'!$F$8*(IF($M$18-A198&gt;=12,$K$18,$K$18*($O$18-A198)/12)),IF(MOD(A198,12)=0,'Розрах.заг.варт.'!$F$8*(IF($M$18-A198&gt;=12,$K$18,$K$18*($M$18-A198)/12)),"")))</f>
        <v/>
      </c>
      <c r="L198" s="207" t="str">
        <f t="shared" si="22"/>
        <v/>
      </c>
      <c r="M198" s="88"/>
      <c r="N198" s="88"/>
      <c r="O198" s="88"/>
      <c r="P198" s="270">
        <f t="shared" si="30"/>
        <v>0</v>
      </c>
      <c r="Q198" s="222"/>
      <c r="R198" s="215" t="str">
        <f>IF(A198&lt;=$M$18,XIRR(S$28:S198,B$28:B198),"")</f>
        <v/>
      </c>
      <c r="S198" s="231">
        <f t="shared" si="31"/>
        <v>0</v>
      </c>
      <c r="T198" s="222"/>
      <c r="U198" s="228"/>
    </row>
    <row r="199" spans="1:21" x14ac:dyDescent="0.35">
      <c r="A199" s="211" t="str">
        <f t="shared" si="23"/>
        <v/>
      </c>
      <c r="B199" s="212" t="str">
        <f t="shared" si="24"/>
        <v/>
      </c>
      <c r="C199" s="213" t="str">
        <f t="shared" si="25"/>
        <v/>
      </c>
      <c r="D199" s="221">
        <f t="shared" si="26"/>
        <v>0</v>
      </c>
      <c r="E199" s="221">
        <f t="shared" si="27"/>
        <v>0</v>
      </c>
      <c r="F199" s="221">
        <f t="shared" si="28"/>
        <v>0</v>
      </c>
      <c r="G199" s="226">
        <f t="shared" si="29"/>
        <v>0</v>
      </c>
      <c r="H199" s="88"/>
      <c r="I199" s="88"/>
      <c r="J199" s="88"/>
      <c r="K199" s="207" t="str">
        <f>IF(B199="","",IF(A199=0,'Розрах.заг.варт.'!$F$8*(IF($M$18-A199&gt;=12,$K$18,$K$18*($O$18-A199)/12)),IF(MOD(A199,12)=0,'Розрах.заг.варт.'!$F$8*(IF($M$18-A199&gt;=12,$K$18,$K$18*($M$18-A199)/12)),"")))</f>
        <v/>
      </c>
      <c r="L199" s="207" t="str">
        <f t="shared" si="22"/>
        <v/>
      </c>
      <c r="M199" s="88"/>
      <c r="N199" s="88"/>
      <c r="O199" s="88"/>
      <c r="P199" s="270">
        <f t="shared" si="30"/>
        <v>0</v>
      </c>
      <c r="Q199" s="222"/>
      <c r="R199" s="215" t="str">
        <f>IF(A199&lt;=$M$18,XIRR(S$28:S199,B$28:B199),"")</f>
        <v/>
      </c>
      <c r="S199" s="231">
        <f t="shared" si="31"/>
        <v>0</v>
      </c>
      <c r="T199" s="222"/>
      <c r="U199" s="228"/>
    </row>
    <row r="200" spans="1:21" x14ac:dyDescent="0.35">
      <c r="A200" s="211" t="str">
        <f t="shared" si="23"/>
        <v/>
      </c>
      <c r="B200" s="212" t="str">
        <f t="shared" si="24"/>
        <v/>
      </c>
      <c r="C200" s="213" t="str">
        <f t="shared" si="25"/>
        <v/>
      </c>
      <c r="D200" s="221">
        <f t="shared" si="26"/>
        <v>0</v>
      </c>
      <c r="E200" s="221">
        <f t="shared" si="27"/>
        <v>0</v>
      </c>
      <c r="F200" s="221">
        <f t="shared" si="28"/>
        <v>0</v>
      </c>
      <c r="G200" s="226">
        <f t="shared" si="29"/>
        <v>0</v>
      </c>
      <c r="H200" s="88"/>
      <c r="I200" s="88"/>
      <c r="J200" s="88"/>
      <c r="K200" s="207" t="str">
        <f>IF(B200="","",IF(A200=0,'Розрах.заг.варт.'!$F$8*(IF($M$18-A200&gt;=12,$K$18,$K$18*($O$18-A200)/12)),IF(MOD(A200,12)=0,'Розрах.заг.варт.'!$F$8*(IF($M$18-A200&gt;=12,$K$18,$K$18*($M$18-A200)/12)),"")))</f>
        <v/>
      </c>
      <c r="L200" s="207" t="str">
        <f t="shared" si="22"/>
        <v/>
      </c>
      <c r="M200" s="88"/>
      <c r="N200" s="88"/>
      <c r="O200" s="88"/>
      <c r="P200" s="270">
        <f t="shared" si="30"/>
        <v>0</v>
      </c>
      <c r="Q200" s="222"/>
      <c r="R200" s="215" t="str">
        <f>IF(A200&lt;=$M$18,XIRR(S$28:S200,B$28:B200),"")</f>
        <v/>
      </c>
      <c r="S200" s="231">
        <f t="shared" si="31"/>
        <v>0</v>
      </c>
      <c r="T200" s="222"/>
      <c r="U200" s="228"/>
    </row>
    <row r="201" spans="1:21" x14ac:dyDescent="0.35">
      <c r="A201" s="211" t="str">
        <f t="shared" si="23"/>
        <v/>
      </c>
      <c r="B201" s="212" t="str">
        <f t="shared" si="24"/>
        <v/>
      </c>
      <c r="C201" s="213" t="str">
        <f t="shared" si="25"/>
        <v/>
      </c>
      <c r="D201" s="221">
        <f t="shared" si="26"/>
        <v>0</v>
      </c>
      <c r="E201" s="221">
        <f t="shared" si="27"/>
        <v>0</v>
      </c>
      <c r="F201" s="221">
        <f t="shared" si="28"/>
        <v>0</v>
      </c>
      <c r="G201" s="226">
        <f t="shared" si="29"/>
        <v>0</v>
      </c>
      <c r="H201" s="88"/>
      <c r="I201" s="88"/>
      <c r="J201" s="88"/>
      <c r="K201" s="207" t="str">
        <f>IF(B201="","",IF(A201=0,'Розрах.заг.варт.'!$F$8*(IF($M$18-A201&gt;=12,$K$18,$K$18*($O$18-A201)/12)),IF(MOD(A201,12)=0,'Розрах.заг.варт.'!$F$8*(IF($M$18-A201&gt;=12,$K$18,$K$18*($M$18-A201)/12)),"")))</f>
        <v/>
      </c>
      <c r="L201" s="207" t="str">
        <f t="shared" si="22"/>
        <v/>
      </c>
      <c r="M201" s="88"/>
      <c r="N201" s="88"/>
      <c r="O201" s="88"/>
      <c r="P201" s="270">
        <f t="shared" si="30"/>
        <v>0</v>
      </c>
      <c r="Q201" s="222"/>
      <c r="R201" s="215" t="str">
        <f>IF(A201&lt;=$M$18,XIRR(S$28:S201,B$28:B201),"")</f>
        <v/>
      </c>
      <c r="S201" s="231">
        <f t="shared" si="31"/>
        <v>0</v>
      </c>
      <c r="T201" s="222"/>
      <c r="U201" s="228"/>
    </row>
    <row r="202" spans="1:21" x14ac:dyDescent="0.35">
      <c r="A202" s="211" t="str">
        <f t="shared" si="23"/>
        <v/>
      </c>
      <c r="B202" s="212" t="str">
        <f t="shared" si="24"/>
        <v/>
      </c>
      <c r="C202" s="213" t="str">
        <f t="shared" si="25"/>
        <v/>
      </c>
      <c r="D202" s="221">
        <f t="shared" si="26"/>
        <v>0</v>
      </c>
      <c r="E202" s="221">
        <f t="shared" si="27"/>
        <v>0</v>
      </c>
      <c r="F202" s="221">
        <f t="shared" si="28"/>
        <v>0</v>
      </c>
      <c r="G202" s="226">
        <f t="shared" si="29"/>
        <v>0</v>
      </c>
      <c r="H202" s="88"/>
      <c r="I202" s="88"/>
      <c r="J202" s="88"/>
      <c r="K202" s="207" t="str">
        <f>IF(B202="","",IF(A202=0,'Розрах.заг.варт.'!$F$8*(IF($M$18-A202&gt;=12,$K$18,$K$18*($O$18-A202)/12)),IF(MOD(A202,12)=0,'Розрах.заг.варт.'!$F$8*(IF($M$18-A202&gt;=12,$K$18,$K$18*($M$18-A202)/12)),"")))</f>
        <v/>
      </c>
      <c r="L202" s="207" t="str">
        <f t="shared" si="22"/>
        <v/>
      </c>
      <c r="M202" s="88"/>
      <c r="N202" s="88"/>
      <c r="O202" s="88"/>
      <c r="P202" s="270">
        <f t="shared" si="30"/>
        <v>0</v>
      </c>
      <c r="Q202" s="222"/>
      <c r="R202" s="215" t="str">
        <f>IF(A202&lt;=$M$18,XIRR(S$28:S202,B$28:B202),"")</f>
        <v/>
      </c>
      <c r="S202" s="231">
        <f t="shared" si="31"/>
        <v>0</v>
      </c>
      <c r="T202" s="222"/>
      <c r="U202" s="228"/>
    </row>
    <row r="203" spans="1:21" x14ac:dyDescent="0.35">
      <c r="A203" s="211" t="str">
        <f t="shared" si="23"/>
        <v/>
      </c>
      <c r="B203" s="212" t="str">
        <f t="shared" si="24"/>
        <v/>
      </c>
      <c r="C203" s="213" t="str">
        <f t="shared" si="25"/>
        <v/>
      </c>
      <c r="D203" s="221">
        <f t="shared" si="26"/>
        <v>0</v>
      </c>
      <c r="E203" s="221">
        <f t="shared" si="27"/>
        <v>0</v>
      </c>
      <c r="F203" s="221">
        <f t="shared" si="28"/>
        <v>0</v>
      </c>
      <c r="G203" s="226">
        <f t="shared" si="29"/>
        <v>0</v>
      </c>
      <c r="H203" s="88"/>
      <c r="I203" s="88"/>
      <c r="J203" s="88"/>
      <c r="K203" s="207" t="str">
        <f>IF(B203="","",IF(A203=0,'Розрах.заг.варт.'!$F$8*(IF($M$18-A203&gt;=12,$K$18,$K$18*($O$18-A203)/12)),IF(MOD(A203,12)=0,'Розрах.заг.варт.'!$F$8*(IF($M$18-A203&gt;=12,$K$18,$K$18*($M$18-A203)/12)),"")))</f>
        <v/>
      </c>
      <c r="L203" s="207" t="str">
        <f t="shared" si="22"/>
        <v/>
      </c>
      <c r="M203" s="88"/>
      <c r="N203" s="88"/>
      <c r="O203" s="88"/>
      <c r="P203" s="270">
        <f t="shared" si="30"/>
        <v>0</v>
      </c>
      <c r="Q203" s="222"/>
      <c r="R203" s="215" t="str">
        <f>IF(A203&lt;=$M$18,XIRR(S$28:S203,B$28:B203),"")</f>
        <v/>
      </c>
      <c r="S203" s="231">
        <f t="shared" si="31"/>
        <v>0</v>
      </c>
      <c r="T203" s="222"/>
      <c r="U203" s="228"/>
    </row>
    <row r="204" spans="1:21" x14ac:dyDescent="0.35">
      <c r="A204" s="211" t="str">
        <f t="shared" si="23"/>
        <v/>
      </c>
      <c r="B204" s="212" t="str">
        <f t="shared" si="24"/>
        <v/>
      </c>
      <c r="C204" s="213" t="str">
        <f t="shared" si="25"/>
        <v/>
      </c>
      <c r="D204" s="221">
        <f t="shared" si="26"/>
        <v>0</v>
      </c>
      <c r="E204" s="221">
        <f t="shared" si="27"/>
        <v>0</v>
      </c>
      <c r="F204" s="221">
        <f t="shared" si="28"/>
        <v>0</v>
      </c>
      <c r="G204" s="226">
        <f t="shared" si="29"/>
        <v>0</v>
      </c>
      <c r="H204" s="88"/>
      <c r="I204" s="88"/>
      <c r="J204" s="88"/>
      <c r="K204" s="207" t="str">
        <f>IF(B204="","",IF(A204=0,'Розрах.заг.варт.'!$F$8*(IF($M$18-A204&gt;=12,$K$18,$K$18*($O$18-A204)/12)),IF(MOD(A204,12)=0,'Розрах.заг.варт.'!$F$8*(IF($M$18-A204&gt;=12,$K$18,$K$18*($M$18-A204)/12)),"")))</f>
        <v/>
      </c>
      <c r="L204" s="207" t="str">
        <f t="shared" si="22"/>
        <v/>
      </c>
      <c r="M204" s="88"/>
      <c r="N204" s="88"/>
      <c r="O204" s="88"/>
      <c r="P204" s="270">
        <f t="shared" si="30"/>
        <v>0</v>
      </c>
      <c r="Q204" s="222"/>
      <c r="R204" s="215" t="str">
        <f>IF(A204&lt;=$M$18,XIRR(S$28:S204,B$28:B204),"")</f>
        <v/>
      </c>
      <c r="S204" s="231">
        <f t="shared" si="31"/>
        <v>0</v>
      </c>
      <c r="T204" s="222"/>
      <c r="U204" s="228"/>
    </row>
    <row r="205" spans="1:21" x14ac:dyDescent="0.35">
      <c r="A205" s="211" t="str">
        <f t="shared" si="23"/>
        <v/>
      </c>
      <c r="B205" s="212" t="str">
        <f t="shared" si="24"/>
        <v/>
      </c>
      <c r="C205" s="213" t="str">
        <f t="shared" si="25"/>
        <v/>
      </c>
      <c r="D205" s="221">
        <f t="shared" si="26"/>
        <v>0</v>
      </c>
      <c r="E205" s="221">
        <f t="shared" si="27"/>
        <v>0</v>
      </c>
      <c r="F205" s="221">
        <f t="shared" si="28"/>
        <v>0</v>
      </c>
      <c r="G205" s="226">
        <f t="shared" si="29"/>
        <v>0</v>
      </c>
      <c r="H205" s="88"/>
      <c r="I205" s="88"/>
      <c r="J205" s="88"/>
      <c r="K205" s="207" t="str">
        <f>IF(B205="","",IF(A205=0,'Розрах.заг.варт.'!$F$8*(IF($M$18-A205&gt;=12,$K$18,$K$18*($O$18-A205)/12)),IF(MOD(A205,12)=0,'Розрах.заг.варт.'!$F$8*(IF($M$18-A205&gt;=12,$K$18,$K$18*($M$18-A205)/12)),"")))</f>
        <v/>
      </c>
      <c r="L205" s="207" t="str">
        <f t="shared" si="22"/>
        <v/>
      </c>
      <c r="M205" s="88"/>
      <c r="N205" s="88"/>
      <c r="O205" s="88"/>
      <c r="P205" s="270">
        <f t="shared" si="30"/>
        <v>0</v>
      </c>
      <c r="Q205" s="222"/>
      <c r="R205" s="215" t="str">
        <f>IF(A205&lt;=$M$18,XIRR(S$28:S205,B$28:B205),"")</f>
        <v/>
      </c>
      <c r="S205" s="231">
        <f t="shared" si="31"/>
        <v>0</v>
      </c>
      <c r="T205" s="222"/>
      <c r="U205" s="228"/>
    </row>
    <row r="206" spans="1:21" x14ac:dyDescent="0.35">
      <c r="A206" s="211" t="str">
        <f t="shared" si="23"/>
        <v/>
      </c>
      <c r="B206" s="212" t="str">
        <f t="shared" si="24"/>
        <v/>
      </c>
      <c r="C206" s="213" t="str">
        <f t="shared" si="25"/>
        <v/>
      </c>
      <c r="D206" s="221">
        <f t="shared" si="26"/>
        <v>0</v>
      </c>
      <c r="E206" s="221">
        <f t="shared" si="27"/>
        <v>0</v>
      </c>
      <c r="F206" s="221">
        <f t="shared" si="28"/>
        <v>0</v>
      </c>
      <c r="G206" s="226">
        <f t="shared" si="29"/>
        <v>0</v>
      </c>
      <c r="H206" s="88"/>
      <c r="I206" s="88"/>
      <c r="J206" s="88"/>
      <c r="K206" s="207" t="str">
        <f>IF(B206="","",IF(A206=0,'Розрах.заг.варт.'!$F$8*(IF($M$18-A206&gt;=12,$K$18,$K$18*($O$18-A206)/12)),IF(MOD(A206,12)=0,'Розрах.заг.варт.'!$F$8*(IF($M$18-A206&gt;=12,$K$18,$K$18*($M$18-A206)/12)),"")))</f>
        <v/>
      </c>
      <c r="L206" s="207" t="str">
        <f t="shared" si="22"/>
        <v/>
      </c>
      <c r="M206" s="88"/>
      <c r="N206" s="88"/>
      <c r="O206" s="88"/>
      <c r="P206" s="270">
        <f t="shared" si="30"/>
        <v>0</v>
      </c>
      <c r="Q206" s="222"/>
      <c r="R206" s="215" t="str">
        <f>IF(A206&lt;=$M$18,XIRR(S$28:S206,B$28:B206),"")</f>
        <v/>
      </c>
      <c r="S206" s="231">
        <f t="shared" si="31"/>
        <v>0</v>
      </c>
      <c r="T206" s="222"/>
      <c r="U206" s="228"/>
    </row>
    <row r="207" spans="1:21" x14ac:dyDescent="0.35">
      <c r="A207" s="211" t="str">
        <f t="shared" si="23"/>
        <v/>
      </c>
      <c r="B207" s="212" t="str">
        <f t="shared" si="24"/>
        <v/>
      </c>
      <c r="C207" s="213" t="str">
        <f t="shared" si="25"/>
        <v/>
      </c>
      <c r="D207" s="221">
        <f t="shared" si="26"/>
        <v>0</v>
      </c>
      <c r="E207" s="221">
        <f t="shared" si="27"/>
        <v>0</v>
      </c>
      <c r="F207" s="221">
        <f t="shared" si="28"/>
        <v>0</v>
      </c>
      <c r="G207" s="226">
        <f t="shared" si="29"/>
        <v>0</v>
      </c>
      <c r="H207" s="88"/>
      <c r="I207" s="88"/>
      <c r="J207" s="88"/>
      <c r="K207" s="207" t="str">
        <f>IF(B207="","",IF(A207=0,'Розрах.заг.варт.'!$F$8*(IF($M$18-A207&gt;=12,$K$18,$K$18*($O$18-A207)/12)),IF(MOD(A207,12)=0,'Розрах.заг.варт.'!$F$8*(IF($M$18-A207&gt;=12,$K$18,$K$18*($M$18-A207)/12)),"")))</f>
        <v/>
      </c>
      <c r="L207" s="207" t="str">
        <f t="shared" si="22"/>
        <v/>
      </c>
      <c r="M207" s="88"/>
      <c r="N207" s="88"/>
      <c r="O207" s="88"/>
      <c r="P207" s="270">
        <f t="shared" si="30"/>
        <v>0</v>
      </c>
      <c r="Q207" s="222"/>
      <c r="R207" s="215" t="str">
        <f>IF(A207&lt;=$M$18,XIRR(S$28:S207,B$28:B207),"")</f>
        <v/>
      </c>
      <c r="S207" s="231">
        <f t="shared" si="31"/>
        <v>0</v>
      </c>
      <c r="T207" s="222"/>
      <c r="U207" s="228"/>
    </row>
    <row r="208" spans="1:21" x14ac:dyDescent="0.35">
      <c r="A208" s="211" t="str">
        <f t="shared" si="23"/>
        <v/>
      </c>
      <c r="B208" s="212" t="str">
        <f t="shared" si="24"/>
        <v/>
      </c>
      <c r="C208" s="213" t="str">
        <f t="shared" si="25"/>
        <v/>
      </c>
      <c r="D208" s="221">
        <f t="shared" si="26"/>
        <v>0</v>
      </c>
      <c r="E208" s="221">
        <f t="shared" si="27"/>
        <v>0</v>
      </c>
      <c r="F208" s="221">
        <f t="shared" si="28"/>
        <v>0</v>
      </c>
      <c r="G208" s="226">
        <f t="shared" si="29"/>
        <v>0</v>
      </c>
      <c r="H208" s="88"/>
      <c r="I208" s="88"/>
      <c r="J208" s="88"/>
      <c r="K208" s="207" t="str">
        <f>IF(B208="","",IF(A208=0,'Розрах.заг.варт.'!$F$8*(IF($M$18-A208&gt;=12,$K$18,$K$18*($O$18-A208)/12)),IF(MOD(A208,12)=0,'Розрах.заг.варт.'!$F$8*(IF($M$18-A208&gt;=12,$K$18,$K$18*($M$18-A208)/12)),"")))</f>
        <v/>
      </c>
      <c r="L208" s="207" t="str">
        <f t="shared" si="22"/>
        <v/>
      </c>
      <c r="M208" s="88"/>
      <c r="N208" s="88"/>
      <c r="O208" s="88"/>
      <c r="P208" s="270">
        <f t="shared" si="30"/>
        <v>0</v>
      </c>
      <c r="Q208" s="222"/>
      <c r="R208" s="215" t="str">
        <f>IF(A208&lt;=$M$18,XIRR(S$28:S208,B$28:B208),"")</f>
        <v/>
      </c>
      <c r="S208" s="231">
        <f t="shared" si="31"/>
        <v>0</v>
      </c>
      <c r="T208" s="222"/>
      <c r="U208" s="228"/>
    </row>
    <row r="209" spans="1:21" x14ac:dyDescent="0.35">
      <c r="A209" s="211" t="str">
        <f t="shared" si="23"/>
        <v/>
      </c>
      <c r="B209" s="212" t="str">
        <f t="shared" si="24"/>
        <v/>
      </c>
      <c r="C209" s="213" t="str">
        <f t="shared" si="25"/>
        <v/>
      </c>
      <c r="D209" s="221">
        <f t="shared" si="26"/>
        <v>0</v>
      </c>
      <c r="E209" s="221">
        <f t="shared" si="27"/>
        <v>0</v>
      </c>
      <c r="F209" s="221">
        <f t="shared" si="28"/>
        <v>0</v>
      </c>
      <c r="G209" s="226">
        <f t="shared" si="29"/>
        <v>0</v>
      </c>
      <c r="H209" s="88"/>
      <c r="I209" s="88"/>
      <c r="J209" s="88"/>
      <c r="K209" s="207" t="str">
        <f>IF(B209="","",IF(A209=0,'Розрах.заг.варт.'!$F$8*(IF($M$18-A209&gt;=12,$K$18,$K$18*($O$18-A209)/12)),IF(MOD(A209,12)=0,'Розрах.заг.варт.'!$F$8*(IF($M$18-A209&gt;=12,$K$18,$K$18*($M$18-A209)/12)),"")))</f>
        <v/>
      </c>
      <c r="L209" s="207" t="str">
        <f t="shared" si="22"/>
        <v/>
      </c>
      <c r="M209" s="88"/>
      <c r="N209" s="88"/>
      <c r="O209" s="88"/>
      <c r="P209" s="270">
        <f t="shared" si="30"/>
        <v>0</v>
      </c>
      <c r="Q209" s="222"/>
      <c r="R209" s="215" t="str">
        <f>IF(A209&lt;=$M$18,XIRR(S$28:S209,B$28:B209),"")</f>
        <v/>
      </c>
      <c r="S209" s="231">
        <f t="shared" si="31"/>
        <v>0</v>
      </c>
      <c r="T209" s="222"/>
      <c r="U209" s="228"/>
    </row>
    <row r="210" spans="1:21" x14ac:dyDescent="0.35">
      <c r="A210" s="211" t="str">
        <f t="shared" si="23"/>
        <v/>
      </c>
      <c r="B210" s="212" t="str">
        <f t="shared" si="24"/>
        <v/>
      </c>
      <c r="C210" s="213" t="str">
        <f t="shared" si="25"/>
        <v/>
      </c>
      <c r="D210" s="221">
        <f t="shared" si="26"/>
        <v>0</v>
      </c>
      <c r="E210" s="221">
        <f t="shared" si="27"/>
        <v>0</v>
      </c>
      <c r="F210" s="221">
        <f t="shared" si="28"/>
        <v>0</v>
      </c>
      <c r="G210" s="226">
        <f t="shared" si="29"/>
        <v>0</v>
      </c>
      <c r="H210" s="88"/>
      <c r="I210" s="88"/>
      <c r="J210" s="88"/>
      <c r="K210" s="207" t="str">
        <f>IF(B210="","",IF(A210=0,'Розрах.заг.варт.'!$F$8*(IF($M$18-A210&gt;=12,$K$18,$K$18*($O$18-A210)/12)),IF(MOD(A210,12)=0,'Розрах.заг.варт.'!$F$8*(IF($M$18-A210&gt;=12,$K$18,$K$18*($M$18-A210)/12)),"")))</f>
        <v/>
      </c>
      <c r="L210" s="207" t="str">
        <f t="shared" si="22"/>
        <v/>
      </c>
      <c r="M210" s="88"/>
      <c r="N210" s="88"/>
      <c r="O210" s="88"/>
      <c r="P210" s="270">
        <f t="shared" si="30"/>
        <v>0</v>
      </c>
      <c r="Q210" s="222"/>
      <c r="R210" s="215" t="str">
        <f>IF(A210&lt;=$M$18,XIRR(S$28:S210,B$28:B210),"")</f>
        <v/>
      </c>
      <c r="S210" s="231">
        <f t="shared" si="31"/>
        <v>0</v>
      </c>
      <c r="T210" s="222"/>
      <c r="U210" s="228"/>
    </row>
    <row r="211" spans="1:21" x14ac:dyDescent="0.35">
      <c r="A211" s="211" t="str">
        <f t="shared" si="23"/>
        <v/>
      </c>
      <c r="B211" s="212" t="str">
        <f t="shared" si="24"/>
        <v/>
      </c>
      <c r="C211" s="213" t="str">
        <f t="shared" si="25"/>
        <v/>
      </c>
      <c r="D211" s="221">
        <f t="shared" si="26"/>
        <v>0</v>
      </c>
      <c r="E211" s="221">
        <f t="shared" si="27"/>
        <v>0</v>
      </c>
      <c r="F211" s="221">
        <f t="shared" si="28"/>
        <v>0</v>
      </c>
      <c r="G211" s="226">
        <f t="shared" si="29"/>
        <v>0</v>
      </c>
      <c r="H211" s="88"/>
      <c r="I211" s="88"/>
      <c r="J211" s="88"/>
      <c r="K211" s="207" t="str">
        <f>IF(B211="","",IF(A211=0,'Розрах.заг.варт.'!$F$8*(IF($M$18-A211&gt;=12,$K$18,$K$18*($O$18-A211)/12)),IF(MOD(A211,12)=0,'Розрах.заг.варт.'!$F$8*(IF($M$18-A211&gt;=12,$K$18,$K$18*($M$18-A211)/12)),"")))</f>
        <v/>
      </c>
      <c r="L211" s="207" t="str">
        <f t="shared" si="22"/>
        <v/>
      </c>
      <c r="M211" s="88"/>
      <c r="N211" s="88"/>
      <c r="O211" s="88"/>
      <c r="P211" s="270">
        <f t="shared" si="30"/>
        <v>0</v>
      </c>
      <c r="Q211" s="222"/>
      <c r="R211" s="215" t="str">
        <f>IF(A211&lt;=$M$18,XIRR(S$28:S211,B$28:B211),"")</f>
        <v/>
      </c>
      <c r="S211" s="231">
        <f t="shared" si="31"/>
        <v>0</v>
      </c>
      <c r="T211" s="222"/>
      <c r="U211" s="228"/>
    </row>
    <row r="212" spans="1:21" x14ac:dyDescent="0.35">
      <c r="A212" s="211" t="str">
        <f t="shared" si="23"/>
        <v/>
      </c>
      <c r="B212" s="212" t="str">
        <f t="shared" si="24"/>
        <v/>
      </c>
      <c r="C212" s="213" t="str">
        <f t="shared" si="25"/>
        <v/>
      </c>
      <c r="D212" s="221">
        <f t="shared" si="26"/>
        <v>0</v>
      </c>
      <c r="E212" s="221">
        <f t="shared" si="27"/>
        <v>0</v>
      </c>
      <c r="F212" s="221">
        <f t="shared" si="28"/>
        <v>0</v>
      </c>
      <c r="G212" s="226">
        <f t="shared" si="29"/>
        <v>0</v>
      </c>
      <c r="H212" s="88"/>
      <c r="I212" s="88"/>
      <c r="J212" s="88"/>
      <c r="K212" s="207" t="str">
        <f>IF(B212="","",IF(A212=0,'Розрах.заг.варт.'!$F$8*(IF($M$18-A212&gt;=12,$K$18,$K$18*($O$18-A212)/12)),IF(MOD(A212,12)=0,'Розрах.заг.варт.'!$F$8*(IF($M$18-A212&gt;=12,$K$18,$K$18*($M$18-A212)/12)),"")))</f>
        <v/>
      </c>
      <c r="L212" s="207" t="str">
        <f t="shared" si="22"/>
        <v/>
      </c>
      <c r="M212" s="88"/>
      <c r="N212" s="88"/>
      <c r="O212" s="88"/>
      <c r="P212" s="270">
        <f t="shared" si="30"/>
        <v>0</v>
      </c>
      <c r="Q212" s="222"/>
      <c r="R212" s="215" t="str">
        <f>IF(A212&lt;=$M$18,XIRR(S$28:S212,B$28:B212),"")</f>
        <v/>
      </c>
      <c r="S212" s="231">
        <f t="shared" si="31"/>
        <v>0</v>
      </c>
      <c r="T212" s="222"/>
      <c r="U212" s="228"/>
    </row>
    <row r="213" spans="1:21" x14ac:dyDescent="0.35">
      <c r="A213" s="211" t="str">
        <f t="shared" si="23"/>
        <v/>
      </c>
      <c r="B213" s="212" t="str">
        <f t="shared" si="24"/>
        <v/>
      </c>
      <c r="C213" s="213" t="str">
        <f t="shared" si="25"/>
        <v/>
      </c>
      <c r="D213" s="221">
        <f t="shared" si="26"/>
        <v>0</v>
      </c>
      <c r="E213" s="221">
        <f t="shared" si="27"/>
        <v>0</v>
      </c>
      <c r="F213" s="221">
        <f t="shared" si="28"/>
        <v>0</v>
      </c>
      <c r="G213" s="226">
        <f t="shared" si="29"/>
        <v>0</v>
      </c>
      <c r="H213" s="88"/>
      <c r="I213" s="88"/>
      <c r="J213" s="88"/>
      <c r="K213" s="207" t="str">
        <f>IF(B213="","",IF(A213=0,'Розрах.заг.варт.'!$F$8*(IF($M$18-A213&gt;=12,$K$18,$K$18*($O$18-A213)/12)),IF(MOD(A213,12)=0,'Розрах.заг.варт.'!$F$8*(IF($M$18-A213&gt;=12,$K$18,$K$18*($M$18-A213)/12)),"")))</f>
        <v/>
      </c>
      <c r="L213" s="207" t="str">
        <f t="shared" si="22"/>
        <v/>
      </c>
      <c r="M213" s="88"/>
      <c r="N213" s="88"/>
      <c r="O213" s="88"/>
      <c r="P213" s="270">
        <f t="shared" si="30"/>
        <v>0</v>
      </c>
      <c r="Q213" s="222"/>
      <c r="R213" s="215" t="str">
        <f>IF(A213&lt;=$M$18,XIRR(S$28:S213,B$28:B213),"")</f>
        <v/>
      </c>
      <c r="S213" s="231">
        <f t="shared" si="31"/>
        <v>0</v>
      </c>
      <c r="T213" s="222"/>
      <c r="U213" s="228"/>
    </row>
    <row r="214" spans="1:21" x14ac:dyDescent="0.35">
      <c r="A214" s="211" t="str">
        <f t="shared" si="23"/>
        <v/>
      </c>
      <c r="B214" s="212" t="str">
        <f t="shared" si="24"/>
        <v/>
      </c>
      <c r="C214" s="213" t="str">
        <f t="shared" si="25"/>
        <v/>
      </c>
      <c r="D214" s="221">
        <f t="shared" si="26"/>
        <v>0</v>
      </c>
      <c r="E214" s="221">
        <f t="shared" si="27"/>
        <v>0</v>
      </c>
      <c r="F214" s="221">
        <f t="shared" si="28"/>
        <v>0</v>
      </c>
      <c r="G214" s="226">
        <f t="shared" si="29"/>
        <v>0</v>
      </c>
      <c r="H214" s="88"/>
      <c r="I214" s="88"/>
      <c r="J214" s="88"/>
      <c r="K214" s="207" t="str">
        <f>IF(B214="","",IF(A214=0,'Розрах.заг.варт.'!$F$8*(IF($M$18-A214&gt;=12,$K$18,$K$18*($O$18-A214)/12)),IF(MOD(A214,12)=0,'Розрах.заг.варт.'!$F$8*(IF($M$18-A214&gt;=12,$K$18,$K$18*($M$18-A214)/12)),"")))</f>
        <v/>
      </c>
      <c r="L214" s="207" t="str">
        <f t="shared" si="22"/>
        <v/>
      </c>
      <c r="M214" s="88"/>
      <c r="N214" s="88"/>
      <c r="O214" s="88"/>
      <c r="P214" s="270">
        <f t="shared" si="30"/>
        <v>0</v>
      </c>
      <c r="Q214" s="222"/>
      <c r="R214" s="215" t="str">
        <f>IF(A214&lt;=$M$18,XIRR(S$28:S214,B$28:B214),"")</f>
        <v/>
      </c>
      <c r="S214" s="231">
        <f t="shared" si="31"/>
        <v>0</v>
      </c>
      <c r="T214" s="222"/>
      <c r="U214" s="228"/>
    </row>
    <row r="215" spans="1:21" x14ac:dyDescent="0.35">
      <c r="A215" s="211" t="str">
        <f t="shared" si="23"/>
        <v/>
      </c>
      <c r="B215" s="212" t="str">
        <f t="shared" si="24"/>
        <v/>
      </c>
      <c r="C215" s="213" t="str">
        <f t="shared" si="25"/>
        <v/>
      </c>
      <c r="D215" s="221">
        <f t="shared" si="26"/>
        <v>0</v>
      </c>
      <c r="E215" s="221">
        <f t="shared" si="27"/>
        <v>0</v>
      </c>
      <c r="F215" s="221">
        <f t="shared" si="28"/>
        <v>0</v>
      </c>
      <c r="G215" s="226">
        <f t="shared" si="29"/>
        <v>0</v>
      </c>
      <c r="H215" s="88"/>
      <c r="I215" s="88"/>
      <c r="J215" s="88"/>
      <c r="K215" s="207" t="str">
        <f>IF(B215="","",IF(A215=0,'Розрах.заг.варт.'!$F$8*(IF($M$18-A215&gt;=12,$K$18,$K$18*($O$18-A215)/12)),IF(MOD(A215,12)=0,'Розрах.заг.варт.'!$F$8*(IF($M$18-A215&gt;=12,$K$18,$K$18*($M$18-A215)/12)),"")))</f>
        <v/>
      </c>
      <c r="L215" s="207" t="str">
        <f t="shared" si="22"/>
        <v/>
      </c>
      <c r="M215" s="88"/>
      <c r="N215" s="88"/>
      <c r="O215" s="88"/>
      <c r="P215" s="270">
        <f t="shared" si="30"/>
        <v>0</v>
      </c>
      <c r="Q215" s="222"/>
      <c r="R215" s="215" t="str">
        <f>IF(A215&lt;=$M$18,XIRR(S$28:S215,B$28:B215),"")</f>
        <v/>
      </c>
      <c r="S215" s="231">
        <f t="shared" si="31"/>
        <v>0</v>
      </c>
      <c r="T215" s="222"/>
      <c r="U215" s="228"/>
    </row>
    <row r="216" spans="1:21" x14ac:dyDescent="0.35">
      <c r="A216" s="211" t="str">
        <f t="shared" si="23"/>
        <v/>
      </c>
      <c r="B216" s="212" t="str">
        <f t="shared" si="24"/>
        <v/>
      </c>
      <c r="C216" s="213" t="str">
        <f t="shared" si="25"/>
        <v/>
      </c>
      <c r="D216" s="221">
        <f t="shared" si="26"/>
        <v>0</v>
      </c>
      <c r="E216" s="221">
        <f t="shared" si="27"/>
        <v>0</v>
      </c>
      <c r="F216" s="221">
        <f t="shared" si="28"/>
        <v>0</v>
      </c>
      <c r="G216" s="226">
        <f t="shared" si="29"/>
        <v>0</v>
      </c>
      <c r="H216" s="88"/>
      <c r="I216" s="88"/>
      <c r="J216" s="88"/>
      <c r="K216" s="207" t="str">
        <f>IF(B216="","",IF(A216=0,'Розрах.заг.варт.'!$F$8*(IF($M$18-A216&gt;=12,$K$18,$K$18*($O$18-A216)/12)),IF(MOD(A216,12)=0,'Розрах.заг.варт.'!$F$8*(IF($M$18-A216&gt;=12,$K$18,$K$18*($M$18-A216)/12)),"")))</f>
        <v/>
      </c>
      <c r="L216" s="207" t="str">
        <f t="shared" si="22"/>
        <v/>
      </c>
      <c r="M216" s="88"/>
      <c r="N216" s="88"/>
      <c r="O216" s="88"/>
      <c r="P216" s="270">
        <f t="shared" si="30"/>
        <v>0</v>
      </c>
      <c r="Q216" s="222"/>
      <c r="R216" s="215" t="str">
        <f>IF(A216&lt;=$M$18,XIRR(S$28:S216,B$28:B216),"")</f>
        <v/>
      </c>
      <c r="S216" s="231">
        <f t="shared" si="31"/>
        <v>0</v>
      </c>
      <c r="T216" s="222"/>
      <c r="U216" s="228"/>
    </row>
    <row r="217" spans="1:21" x14ac:dyDescent="0.35">
      <c r="A217" s="211" t="str">
        <f t="shared" si="23"/>
        <v/>
      </c>
      <c r="B217" s="212" t="str">
        <f t="shared" si="24"/>
        <v/>
      </c>
      <c r="C217" s="213" t="str">
        <f t="shared" si="25"/>
        <v/>
      </c>
      <c r="D217" s="221">
        <f t="shared" si="26"/>
        <v>0</v>
      </c>
      <c r="E217" s="221">
        <f t="shared" si="27"/>
        <v>0</v>
      </c>
      <c r="F217" s="221">
        <f t="shared" si="28"/>
        <v>0</v>
      </c>
      <c r="G217" s="226">
        <f t="shared" si="29"/>
        <v>0</v>
      </c>
      <c r="H217" s="88"/>
      <c r="I217" s="88"/>
      <c r="J217" s="88"/>
      <c r="K217" s="207" t="str">
        <f>IF(B217="","",IF(A217=0,'Розрах.заг.варт.'!$F$8*(IF($M$18-A217&gt;=12,$K$18,$K$18*($O$18-A217)/12)),IF(MOD(A217,12)=0,'Розрах.заг.варт.'!$F$8*(IF($M$18-A217&gt;=12,$K$18,$K$18*($M$18-A217)/12)),"")))</f>
        <v/>
      </c>
      <c r="L217" s="207" t="str">
        <f t="shared" si="22"/>
        <v/>
      </c>
      <c r="M217" s="88"/>
      <c r="N217" s="88"/>
      <c r="O217" s="88"/>
      <c r="P217" s="270">
        <f t="shared" si="30"/>
        <v>0</v>
      </c>
      <c r="Q217" s="222"/>
      <c r="R217" s="215" t="str">
        <f>IF(A217&lt;=$M$18,XIRR(S$28:S217,B$28:B217),"")</f>
        <v/>
      </c>
      <c r="S217" s="231">
        <f t="shared" si="31"/>
        <v>0</v>
      </c>
      <c r="T217" s="222"/>
      <c r="U217" s="228"/>
    </row>
    <row r="218" spans="1:21" x14ac:dyDescent="0.35">
      <c r="A218" s="211" t="str">
        <f t="shared" si="23"/>
        <v/>
      </c>
      <c r="B218" s="212" t="str">
        <f t="shared" si="24"/>
        <v/>
      </c>
      <c r="C218" s="213" t="str">
        <f t="shared" si="25"/>
        <v/>
      </c>
      <c r="D218" s="221">
        <f t="shared" si="26"/>
        <v>0</v>
      </c>
      <c r="E218" s="221">
        <f t="shared" si="27"/>
        <v>0</v>
      </c>
      <c r="F218" s="221">
        <f t="shared" si="28"/>
        <v>0</v>
      </c>
      <c r="G218" s="226">
        <f t="shared" si="29"/>
        <v>0</v>
      </c>
      <c r="H218" s="88"/>
      <c r="I218" s="88"/>
      <c r="J218" s="88"/>
      <c r="K218" s="207" t="str">
        <f>IF(B218="","",IF(A218=0,'Розрах.заг.варт.'!$F$8*(IF($M$18-A218&gt;=12,$K$18,$K$18*($O$18-A218)/12)),IF(MOD(A218,12)=0,'Розрах.заг.варт.'!$F$8*(IF($M$18-A218&gt;=12,$K$18,$K$18*($M$18-A218)/12)),"")))</f>
        <v/>
      </c>
      <c r="L218" s="207" t="str">
        <f t="shared" si="22"/>
        <v/>
      </c>
      <c r="M218" s="88"/>
      <c r="N218" s="88"/>
      <c r="O218" s="88"/>
      <c r="P218" s="270">
        <f t="shared" si="30"/>
        <v>0</v>
      </c>
      <c r="Q218" s="222"/>
      <c r="R218" s="215" t="str">
        <f>IF(A218&lt;=$M$18,XIRR(S$28:S218,B$28:B218),"")</f>
        <v/>
      </c>
      <c r="S218" s="231">
        <f t="shared" si="31"/>
        <v>0</v>
      </c>
      <c r="T218" s="222"/>
      <c r="U218" s="228"/>
    </row>
    <row r="219" spans="1:21" x14ac:dyDescent="0.35">
      <c r="A219" s="211" t="str">
        <f t="shared" si="23"/>
        <v/>
      </c>
      <c r="B219" s="212" t="str">
        <f t="shared" si="24"/>
        <v/>
      </c>
      <c r="C219" s="213" t="str">
        <f t="shared" si="25"/>
        <v/>
      </c>
      <c r="D219" s="221">
        <f t="shared" si="26"/>
        <v>0</v>
      </c>
      <c r="E219" s="221">
        <f t="shared" si="27"/>
        <v>0</v>
      </c>
      <c r="F219" s="221">
        <f t="shared" si="28"/>
        <v>0</v>
      </c>
      <c r="G219" s="226">
        <f t="shared" si="29"/>
        <v>0</v>
      </c>
      <c r="H219" s="88"/>
      <c r="I219" s="88"/>
      <c r="J219" s="88"/>
      <c r="K219" s="207" t="str">
        <f>IF(B219="","",IF(A219=0,'Розрах.заг.варт.'!$F$8*(IF($M$18-A219&gt;=12,$K$18,$K$18*($O$18-A219)/12)),IF(MOD(A219,12)=0,'Розрах.заг.варт.'!$F$8*(IF($M$18-A219&gt;=12,$K$18,$K$18*($M$18-A219)/12)),"")))</f>
        <v/>
      </c>
      <c r="L219" s="207" t="str">
        <f t="shared" si="22"/>
        <v/>
      </c>
      <c r="M219" s="88"/>
      <c r="N219" s="88"/>
      <c r="O219" s="88"/>
      <c r="P219" s="270">
        <f t="shared" si="30"/>
        <v>0</v>
      </c>
      <c r="Q219" s="222"/>
      <c r="R219" s="215" t="str">
        <f>IF(A219&lt;=$M$18,XIRR(S$28:S219,B$28:B219),"")</f>
        <v/>
      </c>
      <c r="S219" s="231">
        <f t="shared" si="31"/>
        <v>0</v>
      </c>
      <c r="T219" s="222"/>
      <c r="U219" s="228"/>
    </row>
    <row r="220" spans="1:21" x14ac:dyDescent="0.35">
      <c r="A220" s="211" t="str">
        <f t="shared" si="23"/>
        <v/>
      </c>
      <c r="B220" s="212" t="str">
        <f t="shared" si="24"/>
        <v/>
      </c>
      <c r="C220" s="213" t="str">
        <f t="shared" si="25"/>
        <v/>
      </c>
      <c r="D220" s="221">
        <f t="shared" si="26"/>
        <v>0</v>
      </c>
      <c r="E220" s="221">
        <f t="shared" si="27"/>
        <v>0</v>
      </c>
      <c r="F220" s="221">
        <f t="shared" si="28"/>
        <v>0</v>
      </c>
      <c r="G220" s="226">
        <f t="shared" si="29"/>
        <v>0</v>
      </c>
      <c r="H220" s="88"/>
      <c r="I220" s="88"/>
      <c r="J220" s="88"/>
      <c r="K220" s="207" t="str">
        <f>IF(B220="","",IF(A220=0,'Розрах.заг.варт.'!$F$8*(IF($M$18-A220&gt;=12,$K$18,$K$18*($O$18-A220)/12)),IF(MOD(A220,12)=0,'Розрах.заг.варт.'!$F$8*(IF($M$18-A220&gt;=12,$K$18,$K$18*($M$18-A220)/12)),"")))</f>
        <v/>
      </c>
      <c r="L220" s="207" t="str">
        <f t="shared" si="22"/>
        <v/>
      </c>
      <c r="M220" s="88"/>
      <c r="N220" s="88"/>
      <c r="O220" s="88"/>
      <c r="P220" s="270">
        <f t="shared" si="30"/>
        <v>0</v>
      </c>
      <c r="Q220" s="222"/>
      <c r="R220" s="215" t="str">
        <f>IF(A220&lt;=$M$18,XIRR(S$28:S220,B$28:B220),"")</f>
        <v/>
      </c>
      <c r="S220" s="231">
        <f t="shared" si="31"/>
        <v>0</v>
      </c>
      <c r="T220" s="222"/>
      <c r="U220" s="228"/>
    </row>
    <row r="221" spans="1:21" x14ac:dyDescent="0.35">
      <c r="A221" s="211" t="str">
        <f t="shared" si="23"/>
        <v/>
      </c>
      <c r="B221" s="212" t="str">
        <f t="shared" si="24"/>
        <v/>
      </c>
      <c r="C221" s="213" t="str">
        <f t="shared" si="25"/>
        <v/>
      </c>
      <c r="D221" s="221">
        <f t="shared" si="26"/>
        <v>0</v>
      </c>
      <c r="E221" s="221">
        <f t="shared" si="27"/>
        <v>0</v>
      </c>
      <c r="F221" s="221">
        <f t="shared" si="28"/>
        <v>0</v>
      </c>
      <c r="G221" s="226">
        <f t="shared" si="29"/>
        <v>0</v>
      </c>
      <c r="H221" s="88"/>
      <c r="I221" s="88"/>
      <c r="J221" s="88"/>
      <c r="K221" s="207" t="str">
        <f>IF(B221="","",IF(A221=0,'Розрах.заг.варт.'!$F$8*(IF($M$18-A221&gt;=12,$K$18,$K$18*($O$18-A221)/12)),IF(MOD(A221,12)=0,'Розрах.заг.варт.'!$F$8*(IF($M$18-A221&gt;=12,$K$18,$K$18*($M$18-A221)/12)),"")))</f>
        <v/>
      </c>
      <c r="L221" s="207" t="str">
        <f t="shared" ref="L221:L271" si="32">IF(A221="","",
IF(MOD(A221,12)=0,(E221+SUM(G222:G233))*(IF(($M$18-A221)&gt;=12,1,($M$18-A221)/12)*$L$18),""))</f>
        <v/>
      </c>
      <c r="M221" s="88"/>
      <c r="N221" s="88"/>
      <c r="O221" s="88"/>
      <c r="P221" s="270">
        <f t="shared" si="30"/>
        <v>0</v>
      </c>
      <c r="Q221" s="222"/>
      <c r="R221" s="215" t="str">
        <f>IF(A221&lt;=$M$18,XIRR(S$28:S221,B$28:B221),"")</f>
        <v/>
      </c>
      <c r="S221" s="231">
        <f t="shared" si="31"/>
        <v>0</v>
      </c>
      <c r="T221" s="222"/>
      <c r="U221" s="228"/>
    </row>
    <row r="222" spans="1:21" x14ac:dyDescent="0.35">
      <c r="A222" s="211" t="str">
        <f t="shared" ref="A222:A271" si="33">IF(A221&lt;$M$18,A221+1,"")</f>
        <v/>
      </c>
      <c r="B222" s="212" t="str">
        <f t="shared" ref="B222:B271" si="34">IF(A221&lt;$M$18,EDATE(B221,1),"")</f>
        <v/>
      </c>
      <c r="C222" s="213" t="str">
        <f t="shared" ref="C222:C271" si="35">IF(A221&lt;$M$18,DAY(EOMONTH(B222,0)),"")</f>
        <v/>
      </c>
      <c r="D222" s="221">
        <f t="shared" ref="D222:D271" si="36">IF(B222="",0,IF(A221&lt;$M$18,PMT($F$18/($J$18/30),$M$18,$D$28),""))</f>
        <v>0</v>
      </c>
      <c r="E222" s="221">
        <f t="shared" ref="E222:E271" si="37">IF(B222="",0,IF(A221&lt;$M$18,E221-F222,""))</f>
        <v>0</v>
      </c>
      <c r="F222" s="221">
        <f t="shared" ref="F222:F271" si="38">IF(B222="",0,IF(A221&lt;$M$18,D222-G222,""))</f>
        <v>0</v>
      </c>
      <c r="G222" s="226">
        <f t="shared" ref="G222:G271" si="39">IF(A221="",0,
IF(A221&lt;=24,IF(A221&lt;$M$18,($F$18/($J$18/30))*E221,0),
IF(A221&lt;$M$18,($G$18/($J$18/30))*E221,0)))</f>
        <v>0</v>
      </c>
      <c r="H222" s="88"/>
      <c r="I222" s="88"/>
      <c r="J222" s="88"/>
      <c r="K222" s="207" t="str">
        <f>IF(B222="","",IF(A222=0,'Розрах.заг.варт.'!$F$8*(IF($M$18-A222&gt;=12,$K$18,$K$18*($O$18-A222)/12)),IF(MOD(A222,12)=0,'Розрах.заг.варт.'!$F$8*(IF($M$18-A222&gt;=12,$K$18,$K$18*($M$18-A222)/12)),"")))</f>
        <v/>
      </c>
      <c r="L222" s="207" t="str">
        <f t="shared" si="32"/>
        <v/>
      </c>
      <c r="M222" s="88"/>
      <c r="N222" s="88"/>
      <c r="O222" s="88"/>
      <c r="P222" s="270">
        <f t="shared" ref="P222:P271" si="40">D222+SUM(H222:N222)</f>
        <v>0</v>
      </c>
      <c r="Q222" s="222"/>
      <c r="R222" s="215" t="str">
        <f>IF(A222&lt;=$M$18,XIRR(S$28:S222,B$28:B222),"")</f>
        <v/>
      </c>
      <c r="S222" s="231">
        <f t="shared" ref="S222:S271" si="41">P222</f>
        <v>0</v>
      </c>
      <c r="T222" s="222"/>
      <c r="U222" s="228"/>
    </row>
    <row r="223" spans="1:21" x14ac:dyDescent="0.35">
      <c r="A223" s="211" t="str">
        <f t="shared" si="33"/>
        <v/>
      </c>
      <c r="B223" s="212" t="str">
        <f t="shared" si="34"/>
        <v/>
      </c>
      <c r="C223" s="213" t="str">
        <f t="shared" si="35"/>
        <v/>
      </c>
      <c r="D223" s="221">
        <f t="shared" si="36"/>
        <v>0</v>
      </c>
      <c r="E223" s="221">
        <f t="shared" si="37"/>
        <v>0</v>
      </c>
      <c r="F223" s="221">
        <f t="shared" si="38"/>
        <v>0</v>
      </c>
      <c r="G223" s="226">
        <f t="shared" si="39"/>
        <v>0</v>
      </c>
      <c r="H223" s="88"/>
      <c r="I223" s="88"/>
      <c r="J223" s="88"/>
      <c r="K223" s="207" t="str">
        <f>IF(B223="","",IF(A223=0,'Розрах.заг.варт.'!$F$8*(IF($M$18-A223&gt;=12,$K$18,$K$18*($O$18-A223)/12)),IF(MOD(A223,12)=0,'Розрах.заг.варт.'!$F$8*(IF($M$18-A223&gt;=12,$K$18,$K$18*($M$18-A223)/12)),"")))</f>
        <v/>
      </c>
      <c r="L223" s="207" t="str">
        <f t="shared" si="32"/>
        <v/>
      </c>
      <c r="M223" s="88"/>
      <c r="N223" s="88"/>
      <c r="O223" s="88"/>
      <c r="P223" s="270">
        <f t="shared" si="40"/>
        <v>0</v>
      </c>
      <c r="Q223" s="222"/>
      <c r="R223" s="215" t="str">
        <f>IF(A223&lt;=$M$18,XIRR(S$28:S223,B$28:B223),"")</f>
        <v/>
      </c>
      <c r="S223" s="231">
        <f t="shared" si="41"/>
        <v>0</v>
      </c>
      <c r="T223" s="222"/>
      <c r="U223" s="228"/>
    </row>
    <row r="224" spans="1:21" x14ac:dyDescent="0.35">
      <c r="A224" s="211" t="str">
        <f t="shared" si="33"/>
        <v/>
      </c>
      <c r="B224" s="212" t="str">
        <f t="shared" si="34"/>
        <v/>
      </c>
      <c r="C224" s="213" t="str">
        <f t="shared" si="35"/>
        <v/>
      </c>
      <c r="D224" s="221">
        <f t="shared" si="36"/>
        <v>0</v>
      </c>
      <c r="E224" s="221">
        <f t="shared" si="37"/>
        <v>0</v>
      </c>
      <c r="F224" s="221">
        <f t="shared" si="38"/>
        <v>0</v>
      </c>
      <c r="G224" s="226">
        <f t="shared" si="39"/>
        <v>0</v>
      </c>
      <c r="H224" s="88"/>
      <c r="I224" s="88"/>
      <c r="J224" s="88"/>
      <c r="K224" s="207" t="str">
        <f>IF(B224="","",IF(A224=0,'Розрах.заг.варт.'!$F$8*(IF($M$18-A224&gt;=12,$K$18,$K$18*($O$18-A224)/12)),IF(MOD(A224,12)=0,'Розрах.заг.варт.'!$F$8*(IF($M$18-A224&gt;=12,$K$18,$K$18*($M$18-A224)/12)),"")))</f>
        <v/>
      </c>
      <c r="L224" s="207" t="str">
        <f t="shared" si="32"/>
        <v/>
      </c>
      <c r="M224" s="88"/>
      <c r="N224" s="88"/>
      <c r="O224" s="88"/>
      <c r="P224" s="270">
        <f t="shared" si="40"/>
        <v>0</v>
      </c>
      <c r="Q224" s="222"/>
      <c r="R224" s="215" t="str">
        <f>IF(A224&lt;=$M$18,XIRR(S$28:S224,B$28:B224),"")</f>
        <v/>
      </c>
      <c r="S224" s="231">
        <f t="shared" si="41"/>
        <v>0</v>
      </c>
      <c r="T224" s="222"/>
      <c r="U224" s="228"/>
    </row>
    <row r="225" spans="1:21" x14ac:dyDescent="0.35">
      <c r="A225" s="211" t="str">
        <f t="shared" si="33"/>
        <v/>
      </c>
      <c r="B225" s="212" t="str">
        <f t="shared" si="34"/>
        <v/>
      </c>
      <c r="C225" s="213" t="str">
        <f t="shared" si="35"/>
        <v/>
      </c>
      <c r="D225" s="221">
        <f t="shared" si="36"/>
        <v>0</v>
      </c>
      <c r="E225" s="221">
        <f t="shared" si="37"/>
        <v>0</v>
      </c>
      <c r="F225" s="221">
        <f t="shared" si="38"/>
        <v>0</v>
      </c>
      <c r="G225" s="226">
        <f t="shared" si="39"/>
        <v>0</v>
      </c>
      <c r="H225" s="88"/>
      <c r="I225" s="88"/>
      <c r="J225" s="88"/>
      <c r="K225" s="207" t="str">
        <f>IF(B225="","",IF(A225=0,'Розрах.заг.варт.'!$F$8*(IF($M$18-A225&gt;=12,$K$18,$K$18*($O$18-A225)/12)),IF(MOD(A225,12)=0,'Розрах.заг.варт.'!$F$8*(IF($M$18-A225&gt;=12,$K$18,$K$18*($M$18-A225)/12)),"")))</f>
        <v/>
      </c>
      <c r="L225" s="207" t="str">
        <f t="shared" si="32"/>
        <v/>
      </c>
      <c r="M225" s="88"/>
      <c r="N225" s="88"/>
      <c r="O225" s="88"/>
      <c r="P225" s="270">
        <f t="shared" si="40"/>
        <v>0</v>
      </c>
      <c r="Q225" s="222"/>
      <c r="R225" s="215" t="str">
        <f>IF(A225&lt;=$M$18,XIRR(S$28:S225,B$28:B225),"")</f>
        <v/>
      </c>
      <c r="S225" s="231">
        <f t="shared" si="41"/>
        <v>0</v>
      </c>
      <c r="T225" s="222"/>
      <c r="U225" s="228"/>
    </row>
    <row r="226" spans="1:21" x14ac:dyDescent="0.35">
      <c r="A226" s="211" t="str">
        <f t="shared" si="33"/>
        <v/>
      </c>
      <c r="B226" s="212" t="str">
        <f t="shared" si="34"/>
        <v/>
      </c>
      <c r="C226" s="213" t="str">
        <f t="shared" si="35"/>
        <v/>
      </c>
      <c r="D226" s="221">
        <f t="shared" si="36"/>
        <v>0</v>
      </c>
      <c r="E226" s="221">
        <f t="shared" si="37"/>
        <v>0</v>
      </c>
      <c r="F226" s="221">
        <f t="shared" si="38"/>
        <v>0</v>
      </c>
      <c r="G226" s="226">
        <f t="shared" si="39"/>
        <v>0</v>
      </c>
      <c r="H226" s="88"/>
      <c r="I226" s="88"/>
      <c r="J226" s="88"/>
      <c r="K226" s="207" t="str">
        <f>IF(B226="","",IF(A226=0,'Розрах.заг.варт.'!$F$8*(IF($M$18-A226&gt;=12,$K$18,$K$18*($O$18-A226)/12)),IF(MOD(A226,12)=0,'Розрах.заг.варт.'!$F$8*(IF($M$18-A226&gt;=12,$K$18,$K$18*($M$18-A226)/12)),"")))</f>
        <v/>
      </c>
      <c r="L226" s="207" t="str">
        <f t="shared" si="32"/>
        <v/>
      </c>
      <c r="M226" s="88"/>
      <c r="N226" s="88"/>
      <c r="O226" s="88"/>
      <c r="P226" s="270">
        <f t="shared" si="40"/>
        <v>0</v>
      </c>
      <c r="Q226" s="222"/>
      <c r="R226" s="215" t="str">
        <f>IF(A226&lt;=$M$18,XIRR(S$28:S226,B$28:B226),"")</f>
        <v/>
      </c>
      <c r="S226" s="231">
        <f t="shared" si="41"/>
        <v>0</v>
      </c>
      <c r="T226" s="222"/>
      <c r="U226" s="228"/>
    </row>
    <row r="227" spans="1:21" x14ac:dyDescent="0.35">
      <c r="A227" s="211" t="str">
        <f t="shared" si="33"/>
        <v/>
      </c>
      <c r="B227" s="212" t="str">
        <f t="shared" si="34"/>
        <v/>
      </c>
      <c r="C227" s="213" t="str">
        <f t="shared" si="35"/>
        <v/>
      </c>
      <c r="D227" s="221">
        <f t="shared" si="36"/>
        <v>0</v>
      </c>
      <c r="E227" s="221">
        <f t="shared" si="37"/>
        <v>0</v>
      </c>
      <c r="F227" s="221">
        <f t="shared" si="38"/>
        <v>0</v>
      </c>
      <c r="G227" s="226">
        <f t="shared" si="39"/>
        <v>0</v>
      </c>
      <c r="H227" s="88"/>
      <c r="I227" s="88"/>
      <c r="J227" s="88"/>
      <c r="K227" s="207" t="str">
        <f>IF(B227="","",IF(A227=0,'Розрах.заг.варт.'!$F$8*(IF($M$18-A227&gt;=12,$K$18,$K$18*($O$18-A227)/12)),IF(MOD(A227,12)=0,'Розрах.заг.варт.'!$F$8*(IF($M$18-A227&gt;=12,$K$18,$K$18*($M$18-A227)/12)),"")))</f>
        <v/>
      </c>
      <c r="L227" s="207" t="str">
        <f t="shared" si="32"/>
        <v/>
      </c>
      <c r="M227" s="88"/>
      <c r="N227" s="88"/>
      <c r="O227" s="88"/>
      <c r="P227" s="270">
        <f t="shared" si="40"/>
        <v>0</v>
      </c>
      <c r="Q227" s="222"/>
      <c r="R227" s="215" t="str">
        <f>IF(A227&lt;=$M$18,XIRR(S$28:S227,B$28:B227),"")</f>
        <v/>
      </c>
      <c r="S227" s="231">
        <f t="shared" si="41"/>
        <v>0</v>
      </c>
      <c r="T227" s="222"/>
      <c r="U227" s="228"/>
    </row>
    <row r="228" spans="1:21" x14ac:dyDescent="0.35">
      <c r="A228" s="211" t="str">
        <f t="shared" si="33"/>
        <v/>
      </c>
      <c r="B228" s="212" t="str">
        <f t="shared" si="34"/>
        <v/>
      </c>
      <c r="C228" s="213" t="str">
        <f t="shared" si="35"/>
        <v/>
      </c>
      <c r="D228" s="221">
        <f t="shared" si="36"/>
        <v>0</v>
      </c>
      <c r="E228" s="221">
        <f t="shared" si="37"/>
        <v>0</v>
      </c>
      <c r="F228" s="221">
        <f t="shared" si="38"/>
        <v>0</v>
      </c>
      <c r="G228" s="226">
        <f t="shared" si="39"/>
        <v>0</v>
      </c>
      <c r="H228" s="88"/>
      <c r="I228" s="88"/>
      <c r="J228" s="88"/>
      <c r="K228" s="207" t="str">
        <f>IF(B228="","",IF(A228=0,'Розрах.заг.варт.'!$F$8*(IF($M$18-A228&gt;=12,$K$18,$K$18*($O$18-A228)/12)),IF(MOD(A228,12)=0,'Розрах.заг.варт.'!$F$8*(IF($M$18-A228&gt;=12,$K$18,$K$18*($M$18-A228)/12)),"")))</f>
        <v/>
      </c>
      <c r="L228" s="207" t="str">
        <f t="shared" si="32"/>
        <v/>
      </c>
      <c r="M228" s="88"/>
      <c r="N228" s="88"/>
      <c r="O228" s="88"/>
      <c r="P228" s="270">
        <f t="shared" si="40"/>
        <v>0</v>
      </c>
      <c r="Q228" s="222"/>
      <c r="R228" s="215" t="str">
        <f>IF(A228&lt;=$M$18,XIRR(S$28:S228,B$28:B228),"")</f>
        <v/>
      </c>
      <c r="S228" s="231">
        <f t="shared" si="41"/>
        <v>0</v>
      </c>
      <c r="T228" s="222"/>
      <c r="U228" s="228"/>
    </row>
    <row r="229" spans="1:21" x14ac:dyDescent="0.35">
      <c r="A229" s="211" t="str">
        <f t="shared" si="33"/>
        <v/>
      </c>
      <c r="B229" s="212" t="str">
        <f t="shared" si="34"/>
        <v/>
      </c>
      <c r="C229" s="213" t="str">
        <f t="shared" si="35"/>
        <v/>
      </c>
      <c r="D229" s="221">
        <f t="shared" si="36"/>
        <v>0</v>
      </c>
      <c r="E229" s="221">
        <f t="shared" si="37"/>
        <v>0</v>
      </c>
      <c r="F229" s="221">
        <f t="shared" si="38"/>
        <v>0</v>
      </c>
      <c r="G229" s="226">
        <f t="shared" si="39"/>
        <v>0</v>
      </c>
      <c r="H229" s="88"/>
      <c r="I229" s="88"/>
      <c r="J229" s="88"/>
      <c r="K229" s="207" t="str">
        <f>IF(B229="","",IF(A229=0,'Розрах.заг.варт.'!$F$8*(IF($M$18-A229&gt;=12,$K$18,$K$18*($O$18-A229)/12)),IF(MOD(A229,12)=0,'Розрах.заг.варт.'!$F$8*(IF($M$18-A229&gt;=12,$K$18,$K$18*($M$18-A229)/12)),"")))</f>
        <v/>
      </c>
      <c r="L229" s="207" t="str">
        <f t="shared" si="32"/>
        <v/>
      </c>
      <c r="M229" s="88"/>
      <c r="N229" s="88"/>
      <c r="O229" s="88"/>
      <c r="P229" s="270">
        <f t="shared" si="40"/>
        <v>0</v>
      </c>
      <c r="Q229" s="222"/>
      <c r="R229" s="215" t="str">
        <f>IF(A229&lt;=$M$18,XIRR(S$28:S229,B$28:B229),"")</f>
        <v/>
      </c>
      <c r="S229" s="231">
        <f t="shared" si="41"/>
        <v>0</v>
      </c>
      <c r="T229" s="222"/>
      <c r="U229" s="228"/>
    </row>
    <row r="230" spans="1:21" x14ac:dyDescent="0.35">
      <c r="A230" s="211" t="str">
        <f t="shared" si="33"/>
        <v/>
      </c>
      <c r="B230" s="212" t="str">
        <f t="shared" si="34"/>
        <v/>
      </c>
      <c r="C230" s="213" t="str">
        <f t="shared" si="35"/>
        <v/>
      </c>
      <c r="D230" s="221">
        <f t="shared" si="36"/>
        <v>0</v>
      </c>
      <c r="E230" s="221">
        <f t="shared" si="37"/>
        <v>0</v>
      </c>
      <c r="F230" s="221">
        <f t="shared" si="38"/>
        <v>0</v>
      </c>
      <c r="G230" s="226">
        <f t="shared" si="39"/>
        <v>0</v>
      </c>
      <c r="H230" s="88"/>
      <c r="I230" s="88"/>
      <c r="J230" s="88"/>
      <c r="K230" s="207" t="str">
        <f>IF(B230="","",IF(A230=0,'Розрах.заг.варт.'!$F$8*(IF($M$18-A230&gt;=12,$K$18,$K$18*($O$18-A230)/12)),IF(MOD(A230,12)=0,'Розрах.заг.варт.'!$F$8*(IF($M$18-A230&gt;=12,$K$18,$K$18*($M$18-A230)/12)),"")))</f>
        <v/>
      </c>
      <c r="L230" s="207" t="str">
        <f t="shared" si="32"/>
        <v/>
      </c>
      <c r="M230" s="88"/>
      <c r="N230" s="88"/>
      <c r="O230" s="88"/>
      <c r="P230" s="270">
        <f t="shared" si="40"/>
        <v>0</v>
      </c>
      <c r="Q230" s="222"/>
      <c r="R230" s="215" t="str">
        <f>IF(A230&lt;=$M$18,XIRR(S$28:S230,B$28:B230),"")</f>
        <v/>
      </c>
      <c r="S230" s="231">
        <f t="shared" si="41"/>
        <v>0</v>
      </c>
      <c r="T230" s="222"/>
      <c r="U230" s="228"/>
    </row>
    <row r="231" spans="1:21" x14ac:dyDescent="0.35">
      <c r="A231" s="211" t="str">
        <f t="shared" si="33"/>
        <v/>
      </c>
      <c r="B231" s="212" t="str">
        <f t="shared" si="34"/>
        <v/>
      </c>
      <c r="C231" s="213" t="str">
        <f t="shared" si="35"/>
        <v/>
      </c>
      <c r="D231" s="221">
        <f t="shared" si="36"/>
        <v>0</v>
      </c>
      <c r="E231" s="221">
        <f t="shared" si="37"/>
        <v>0</v>
      </c>
      <c r="F231" s="221">
        <f t="shared" si="38"/>
        <v>0</v>
      </c>
      <c r="G231" s="226">
        <f t="shared" si="39"/>
        <v>0</v>
      </c>
      <c r="H231" s="88"/>
      <c r="I231" s="88"/>
      <c r="J231" s="88"/>
      <c r="K231" s="207" t="str">
        <f>IF(B231="","",IF(A231=0,'Розрах.заг.варт.'!$F$8*(IF($M$18-A231&gt;=12,$K$18,$K$18*($O$18-A231)/12)),IF(MOD(A231,12)=0,'Розрах.заг.варт.'!$F$8*(IF($M$18-A231&gt;=12,$K$18,$K$18*($M$18-A231)/12)),"")))</f>
        <v/>
      </c>
      <c r="L231" s="207" t="str">
        <f t="shared" si="32"/>
        <v/>
      </c>
      <c r="M231" s="88"/>
      <c r="N231" s="88"/>
      <c r="O231" s="88"/>
      <c r="P231" s="270">
        <f t="shared" si="40"/>
        <v>0</v>
      </c>
      <c r="Q231" s="222"/>
      <c r="R231" s="215" t="str">
        <f>IF(A231&lt;=$M$18,XIRR(S$28:S231,B$28:B231),"")</f>
        <v/>
      </c>
      <c r="S231" s="231">
        <f t="shared" si="41"/>
        <v>0</v>
      </c>
      <c r="T231" s="222"/>
      <c r="U231" s="228"/>
    </row>
    <row r="232" spans="1:21" x14ac:dyDescent="0.35">
      <c r="A232" s="211" t="str">
        <f t="shared" si="33"/>
        <v/>
      </c>
      <c r="B232" s="212" t="str">
        <f t="shared" si="34"/>
        <v/>
      </c>
      <c r="C232" s="213" t="str">
        <f t="shared" si="35"/>
        <v/>
      </c>
      <c r="D232" s="221">
        <f t="shared" si="36"/>
        <v>0</v>
      </c>
      <c r="E232" s="221">
        <f t="shared" si="37"/>
        <v>0</v>
      </c>
      <c r="F232" s="221">
        <f t="shared" si="38"/>
        <v>0</v>
      </c>
      <c r="G232" s="226">
        <f t="shared" si="39"/>
        <v>0</v>
      </c>
      <c r="H232" s="88"/>
      <c r="I232" s="88"/>
      <c r="J232" s="88"/>
      <c r="K232" s="207" t="str">
        <f>IF(B232="","",IF(A232=0,'Розрах.заг.варт.'!$F$8*(IF($M$18-A232&gt;=12,$K$18,$K$18*($O$18-A232)/12)),IF(MOD(A232,12)=0,'Розрах.заг.варт.'!$F$8*(IF($M$18-A232&gt;=12,$K$18,$K$18*($M$18-A232)/12)),"")))</f>
        <v/>
      </c>
      <c r="L232" s="207" t="str">
        <f t="shared" si="32"/>
        <v/>
      </c>
      <c r="M232" s="88"/>
      <c r="N232" s="88"/>
      <c r="O232" s="88"/>
      <c r="P232" s="270">
        <f t="shared" si="40"/>
        <v>0</v>
      </c>
      <c r="Q232" s="222"/>
      <c r="R232" s="215" t="str">
        <f>IF(A232&lt;=$M$18,XIRR(S$28:S232,B$28:B232),"")</f>
        <v/>
      </c>
      <c r="S232" s="231">
        <f t="shared" si="41"/>
        <v>0</v>
      </c>
      <c r="T232" s="222"/>
      <c r="U232" s="228"/>
    </row>
    <row r="233" spans="1:21" x14ac:dyDescent="0.35">
      <c r="A233" s="211" t="str">
        <f t="shared" si="33"/>
        <v/>
      </c>
      <c r="B233" s="212" t="str">
        <f t="shared" si="34"/>
        <v/>
      </c>
      <c r="C233" s="213" t="str">
        <f t="shared" si="35"/>
        <v/>
      </c>
      <c r="D233" s="221">
        <f t="shared" si="36"/>
        <v>0</v>
      </c>
      <c r="E233" s="221">
        <f t="shared" si="37"/>
        <v>0</v>
      </c>
      <c r="F233" s="221">
        <f t="shared" si="38"/>
        <v>0</v>
      </c>
      <c r="G233" s="226">
        <f t="shared" si="39"/>
        <v>0</v>
      </c>
      <c r="H233" s="88"/>
      <c r="I233" s="88"/>
      <c r="J233" s="88"/>
      <c r="K233" s="207" t="str">
        <f>IF(B233="","",IF(A233=0,'Розрах.заг.варт.'!$F$8*(IF($M$18-A233&gt;=12,$K$18,$K$18*($O$18-A233)/12)),IF(MOD(A233,12)=0,'Розрах.заг.варт.'!$F$8*(IF($M$18-A233&gt;=12,$K$18,$K$18*($M$18-A233)/12)),"")))</f>
        <v/>
      </c>
      <c r="L233" s="207" t="str">
        <f t="shared" si="32"/>
        <v/>
      </c>
      <c r="M233" s="88"/>
      <c r="N233" s="88"/>
      <c r="O233" s="88"/>
      <c r="P233" s="270">
        <f t="shared" si="40"/>
        <v>0</v>
      </c>
      <c r="Q233" s="222"/>
      <c r="R233" s="215" t="str">
        <f>IF(A233&lt;=$M$18,XIRR(S$28:S233,B$28:B233),"")</f>
        <v/>
      </c>
      <c r="S233" s="231">
        <f t="shared" si="41"/>
        <v>0</v>
      </c>
      <c r="T233" s="222"/>
      <c r="U233" s="228"/>
    </row>
    <row r="234" spans="1:21" x14ac:dyDescent="0.35">
      <c r="A234" s="211" t="str">
        <f t="shared" si="33"/>
        <v/>
      </c>
      <c r="B234" s="212" t="str">
        <f t="shared" si="34"/>
        <v/>
      </c>
      <c r="C234" s="213" t="str">
        <f t="shared" si="35"/>
        <v/>
      </c>
      <c r="D234" s="221">
        <f t="shared" si="36"/>
        <v>0</v>
      </c>
      <c r="E234" s="221">
        <f t="shared" si="37"/>
        <v>0</v>
      </c>
      <c r="F234" s="221">
        <f t="shared" si="38"/>
        <v>0</v>
      </c>
      <c r="G234" s="226">
        <f t="shared" si="39"/>
        <v>0</v>
      </c>
      <c r="H234" s="88"/>
      <c r="I234" s="88"/>
      <c r="J234" s="88"/>
      <c r="K234" s="207" t="str">
        <f>IF(B234="","",IF(A234=0,'Розрах.заг.варт.'!$F$8*(IF($M$18-A234&gt;=12,$K$18,$K$18*($O$18-A234)/12)),IF(MOD(A234,12)=0,'Розрах.заг.варт.'!$F$8*(IF($M$18-A234&gt;=12,$K$18,$K$18*($M$18-A234)/12)),"")))</f>
        <v/>
      </c>
      <c r="L234" s="207" t="str">
        <f t="shared" si="32"/>
        <v/>
      </c>
      <c r="M234" s="88"/>
      <c r="N234" s="88"/>
      <c r="O234" s="88"/>
      <c r="P234" s="270">
        <f t="shared" si="40"/>
        <v>0</v>
      </c>
      <c r="Q234" s="222"/>
      <c r="R234" s="215" t="str">
        <f>IF(A234&lt;=$M$18,XIRR(S$28:S234,B$28:B234),"")</f>
        <v/>
      </c>
      <c r="S234" s="231">
        <f t="shared" si="41"/>
        <v>0</v>
      </c>
      <c r="T234" s="222"/>
      <c r="U234" s="228"/>
    </row>
    <row r="235" spans="1:21" x14ac:dyDescent="0.35">
      <c r="A235" s="211" t="str">
        <f t="shared" si="33"/>
        <v/>
      </c>
      <c r="B235" s="212" t="str">
        <f t="shared" si="34"/>
        <v/>
      </c>
      <c r="C235" s="213" t="str">
        <f t="shared" si="35"/>
        <v/>
      </c>
      <c r="D235" s="221">
        <f t="shared" si="36"/>
        <v>0</v>
      </c>
      <c r="E235" s="221">
        <f t="shared" si="37"/>
        <v>0</v>
      </c>
      <c r="F235" s="221">
        <f t="shared" si="38"/>
        <v>0</v>
      </c>
      <c r="G235" s="226">
        <f t="shared" si="39"/>
        <v>0</v>
      </c>
      <c r="H235" s="88"/>
      <c r="I235" s="88"/>
      <c r="J235" s="88"/>
      <c r="K235" s="207" t="str">
        <f>IF(B235="","",IF(A235=0,'Розрах.заг.варт.'!$F$8*(IF($M$18-A235&gt;=12,$K$18,$K$18*($O$18-A235)/12)),IF(MOD(A235,12)=0,'Розрах.заг.варт.'!$F$8*(IF($M$18-A235&gt;=12,$K$18,$K$18*($M$18-A235)/12)),"")))</f>
        <v/>
      </c>
      <c r="L235" s="207" t="str">
        <f t="shared" si="32"/>
        <v/>
      </c>
      <c r="M235" s="88"/>
      <c r="N235" s="88"/>
      <c r="O235" s="88"/>
      <c r="P235" s="270">
        <f t="shared" si="40"/>
        <v>0</v>
      </c>
      <c r="Q235" s="222"/>
      <c r="R235" s="215" t="str">
        <f>IF(A235&lt;=$M$18,XIRR(S$28:S235,B$28:B235),"")</f>
        <v/>
      </c>
      <c r="S235" s="231">
        <f t="shared" si="41"/>
        <v>0</v>
      </c>
      <c r="T235" s="222"/>
      <c r="U235" s="228"/>
    </row>
    <row r="236" spans="1:21" x14ac:dyDescent="0.35">
      <c r="A236" s="211" t="str">
        <f t="shared" si="33"/>
        <v/>
      </c>
      <c r="B236" s="212" t="str">
        <f t="shared" si="34"/>
        <v/>
      </c>
      <c r="C236" s="213" t="str">
        <f t="shared" si="35"/>
        <v/>
      </c>
      <c r="D236" s="221">
        <f t="shared" si="36"/>
        <v>0</v>
      </c>
      <c r="E236" s="221">
        <f t="shared" si="37"/>
        <v>0</v>
      </c>
      <c r="F236" s="221">
        <f t="shared" si="38"/>
        <v>0</v>
      </c>
      <c r="G236" s="226">
        <f t="shared" si="39"/>
        <v>0</v>
      </c>
      <c r="H236" s="88"/>
      <c r="I236" s="88"/>
      <c r="J236" s="88"/>
      <c r="K236" s="207" t="str">
        <f>IF(B236="","",IF(A236=0,'Розрах.заг.варт.'!$F$8*(IF($M$18-A236&gt;=12,$K$18,$K$18*($O$18-A236)/12)),IF(MOD(A236,12)=0,'Розрах.заг.варт.'!$F$8*(IF($M$18-A236&gt;=12,$K$18,$K$18*($M$18-A236)/12)),"")))</f>
        <v/>
      </c>
      <c r="L236" s="207" t="str">
        <f t="shared" si="32"/>
        <v/>
      </c>
      <c r="M236" s="88"/>
      <c r="N236" s="88"/>
      <c r="O236" s="88"/>
      <c r="P236" s="270">
        <f t="shared" si="40"/>
        <v>0</v>
      </c>
      <c r="Q236" s="222"/>
      <c r="R236" s="215" t="str">
        <f>IF(A236&lt;=$M$18,XIRR(S$28:S236,B$28:B236),"")</f>
        <v/>
      </c>
      <c r="S236" s="231">
        <f t="shared" si="41"/>
        <v>0</v>
      </c>
      <c r="T236" s="222"/>
      <c r="U236" s="228"/>
    </row>
    <row r="237" spans="1:21" x14ac:dyDescent="0.35">
      <c r="A237" s="211" t="str">
        <f t="shared" si="33"/>
        <v/>
      </c>
      <c r="B237" s="212" t="str">
        <f t="shared" si="34"/>
        <v/>
      </c>
      <c r="C237" s="213" t="str">
        <f t="shared" si="35"/>
        <v/>
      </c>
      <c r="D237" s="221">
        <f t="shared" si="36"/>
        <v>0</v>
      </c>
      <c r="E237" s="221">
        <f t="shared" si="37"/>
        <v>0</v>
      </c>
      <c r="F237" s="221">
        <f t="shared" si="38"/>
        <v>0</v>
      </c>
      <c r="G237" s="226">
        <f t="shared" si="39"/>
        <v>0</v>
      </c>
      <c r="H237" s="88"/>
      <c r="I237" s="88"/>
      <c r="J237" s="88"/>
      <c r="K237" s="207" t="str">
        <f>IF(B237="","",IF(A237=0,'Розрах.заг.варт.'!$F$8*(IF($M$18-A237&gt;=12,$K$18,$K$18*($O$18-A237)/12)),IF(MOD(A237,12)=0,'Розрах.заг.варт.'!$F$8*(IF($M$18-A237&gt;=12,$K$18,$K$18*($M$18-A237)/12)),"")))</f>
        <v/>
      </c>
      <c r="L237" s="207" t="str">
        <f t="shared" si="32"/>
        <v/>
      </c>
      <c r="M237" s="88"/>
      <c r="N237" s="88"/>
      <c r="O237" s="88"/>
      <c r="P237" s="270">
        <f t="shared" si="40"/>
        <v>0</v>
      </c>
      <c r="Q237" s="222"/>
      <c r="R237" s="215" t="str">
        <f>IF(A237&lt;=$M$18,XIRR(S$28:S237,B$28:B237),"")</f>
        <v/>
      </c>
      <c r="S237" s="231">
        <f t="shared" si="41"/>
        <v>0</v>
      </c>
      <c r="T237" s="222"/>
      <c r="U237" s="228"/>
    </row>
    <row r="238" spans="1:21" x14ac:dyDescent="0.35">
      <c r="A238" s="211" t="str">
        <f t="shared" si="33"/>
        <v/>
      </c>
      <c r="B238" s="212" t="str">
        <f t="shared" si="34"/>
        <v/>
      </c>
      <c r="C238" s="213" t="str">
        <f t="shared" si="35"/>
        <v/>
      </c>
      <c r="D238" s="221">
        <f t="shared" si="36"/>
        <v>0</v>
      </c>
      <c r="E238" s="221">
        <f t="shared" si="37"/>
        <v>0</v>
      </c>
      <c r="F238" s="221">
        <f t="shared" si="38"/>
        <v>0</v>
      </c>
      <c r="G238" s="226">
        <f t="shared" si="39"/>
        <v>0</v>
      </c>
      <c r="H238" s="88"/>
      <c r="I238" s="88"/>
      <c r="J238" s="88"/>
      <c r="K238" s="207" t="str">
        <f>IF(B238="","",IF(A238=0,'Розрах.заг.варт.'!$F$8*(IF($M$18-A238&gt;=12,$K$18,$K$18*($O$18-A238)/12)),IF(MOD(A238,12)=0,'Розрах.заг.варт.'!$F$8*(IF($M$18-A238&gt;=12,$K$18,$K$18*($M$18-A238)/12)),"")))</f>
        <v/>
      </c>
      <c r="L238" s="207" t="str">
        <f t="shared" si="32"/>
        <v/>
      </c>
      <c r="M238" s="88"/>
      <c r="N238" s="88"/>
      <c r="O238" s="88"/>
      <c r="P238" s="270">
        <f t="shared" si="40"/>
        <v>0</v>
      </c>
      <c r="Q238" s="222"/>
      <c r="R238" s="215" t="str">
        <f>IF(A238&lt;=$M$18,XIRR(S$28:S238,B$28:B238),"")</f>
        <v/>
      </c>
      <c r="S238" s="231">
        <f t="shared" si="41"/>
        <v>0</v>
      </c>
      <c r="T238" s="222"/>
      <c r="U238" s="228"/>
    </row>
    <row r="239" spans="1:21" x14ac:dyDescent="0.35">
      <c r="A239" s="211" t="str">
        <f t="shared" si="33"/>
        <v/>
      </c>
      <c r="B239" s="212" t="str">
        <f t="shared" si="34"/>
        <v/>
      </c>
      <c r="C239" s="213" t="str">
        <f t="shared" si="35"/>
        <v/>
      </c>
      <c r="D239" s="221">
        <f t="shared" si="36"/>
        <v>0</v>
      </c>
      <c r="E239" s="221">
        <f t="shared" si="37"/>
        <v>0</v>
      </c>
      <c r="F239" s="221">
        <f t="shared" si="38"/>
        <v>0</v>
      </c>
      <c r="G239" s="226">
        <f t="shared" si="39"/>
        <v>0</v>
      </c>
      <c r="H239" s="88"/>
      <c r="I239" s="88"/>
      <c r="J239" s="88"/>
      <c r="K239" s="207" t="str">
        <f>IF(B239="","",IF(A239=0,'Розрах.заг.варт.'!$F$8*(IF($M$18-A239&gt;=12,$K$18,$K$18*($O$18-A239)/12)),IF(MOD(A239,12)=0,'Розрах.заг.варт.'!$F$8*(IF($M$18-A239&gt;=12,$K$18,$K$18*($M$18-A239)/12)),"")))</f>
        <v/>
      </c>
      <c r="L239" s="207" t="str">
        <f t="shared" si="32"/>
        <v/>
      </c>
      <c r="M239" s="88"/>
      <c r="N239" s="88"/>
      <c r="O239" s="88"/>
      <c r="P239" s="270">
        <f t="shared" si="40"/>
        <v>0</v>
      </c>
      <c r="Q239" s="222"/>
      <c r="R239" s="215" t="str">
        <f>IF(A239&lt;=$M$18,XIRR(S$28:S239,B$28:B239),"")</f>
        <v/>
      </c>
      <c r="S239" s="231">
        <f t="shared" si="41"/>
        <v>0</v>
      </c>
      <c r="T239" s="222"/>
      <c r="U239" s="228"/>
    </row>
    <row r="240" spans="1:21" x14ac:dyDescent="0.35">
      <c r="A240" s="211" t="str">
        <f t="shared" si="33"/>
        <v/>
      </c>
      <c r="B240" s="212" t="str">
        <f t="shared" si="34"/>
        <v/>
      </c>
      <c r="C240" s="213" t="str">
        <f t="shared" si="35"/>
        <v/>
      </c>
      <c r="D240" s="221">
        <f t="shared" si="36"/>
        <v>0</v>
      </c>
      <c r="E240" s="221">
        <f t="shared" si="37"/>
        <v>0</v>
      </c>
      <c r="F240" s="221">
        <f t="shared" si="38"/>
        <v>0</v>
      </c>
      <c r="G240" s="226">
        <f t="shared" si="39"/>
        <v>0</v>
      </c>
      <c r="H240" s="88"/>
      <c r="I240" s="88"/>
      <c r="J240" s="88"/>
      <c r="K240" s="207" t="str">
        <f>IF(B240="","",IF(A240=0,'Розрах.заг.варт.'!$F$8*(IF($M$18-A240&gt;=12,$K$18,$K$18*($O$18-A240)/12)),IF(MOD(A240,12)=0,'Розрах.заг.варт.'!$F$8*(IF($M$18-A240&gt;=12,$K$18,$K$18*($M$18-A240)/12)),"")))</f>
        <v/>
      </c>
      <c r="L240" s="207" t="str">
        <f t="shared" si="32"/>
        <v/>
      </c>
      <c r="M240" s="88"/>
      <c r="N240" s="88"/>
      <c r="O240" s="88"/>
      <c r="P240" s="270">
        <f t="shared" si="40"/>
        <v>0</v>
      </c>
      <c r="Q240" s="222"/>
      <c r="R240" s="215" t="str">
        <f>IF(A240&lt;=$M$18,XIRR(S$28:S240,B$28:B240),"")</f>
        <v/>
      </c>
      <c r="S240" s="231">
        <f t="shared" si="41"/>
        <v>0</v>
      </c>
      <c r="T240" s="222"/>
      <c r="U240" s="228"/>
    </row>
    <row r="241" spans="1:21" x14ac:dyDescent="0.35">
      <c r="A241" s="211" t="str">
        <f t="shared" si="33"/>
        <v/>
      </c>
      <c r="B241" s="212" t="str">
        <f t="shared" si="34"/>
        <v/>
      </c>
      <c r="C241" s="213" t="str">
        <f t="shared" si="35"/>
        <v/>
      </c>
      <c r="D241" s="221">
        <f t="shared" si="36"/>
        <v>0</v>
      </c>
      <c r="E241" s="221">
        <f t="shared" si="37"/>
        <v>0</v>
      </c>
      <c r="F241" s="221">
        <f t="shared" si="38"/>
        <v>0</v>
      </c>
      <c r="G241" s="226">
        <f t="shared" si="39"/>
        <v>0</v>
      </c>
      <c r="H241" s="88"/>
      <c r="I241" s="88"/>
      <c r="J241" s="88"/>
      <c r="K241" s="207" t="str">
        <f>IF(B241="","",IF(A241=0,'Розрах.заг.варт.'!$F$8*(IF($M$18-A241&gt;=12,$K$18,$K$18*($O$18-A241)/12)),IF(MOD(A241,12)=0,'Розрах.заг.варт.'!$F$8*(IF($M$18-A241&gt;=12,$K$18,$K$18*($M$18-A241)/12)),"")))</f>
        <v/>
      </c>
      <c r="L241" s="207" t="str">
        <f t="shared" si="32"/>
        <v/>
      </c>
      <c r="M241" s="88"/>
      <c r="N241" s="88"/>
      <c r="O241" s="88"/>
      <c r="P241" s="270">
        <f t="shared" si="40"/>
        <v>0</v>
      </c>
      <c r="Q241" s="222"/>
      <c r="R241" s="215" t="str">
        <f>IF(A241&lt;=$M$18,XIRR(S$28:S241,B$28:B241),"")</f>
        <v/>
      </c>
      <c r="S241" s="231">
        <f t="shared" si="41"/>
        <v>0</v>
      </c>
      <c r="T241" s="222"/>
      <c r="U241" s="228"/>
    </row>
    <row r="242" spans="1:21" x14ac:dyDescent="0.35">
      <c r="A242" s="211" t="str">
        <f t="shared" si="33"/>
        <v/>
      </c>
      <c r="B242" s="212" t="str">
        <f t="shared" si="34"/>
        <v/>
      </c>
      <c r="C242" s="213" t="str">
        <f t="shared" si="35"/>
        <v/>
      </c>
      <c r="D242" s="221">
        <f t="shared" si="36"/>
        <v>0</v>
      </c>
      <c r="E242" s="221">
        <f t="shared" si="37"/>
        <v>0</v>
      </c>
      <c r="F242" s="221">
        <f t="shared" si="38"/>
        <v>0</v>
      </c>
      <c r="G242" s="226">
        <f t="shared" si="39"/>
        <v>0</v>
      </c>
      <c r="H242" s="88"/>
      <c r="I242" s="88"/>
      <c r="J242" s="88"/>
      <c r="K242" s="207" t="str">
        <f>IF(B242="","",IF(A242=0,'Розрах.заг.варт.'!$F$8*(IF($M$18-A242&gt;=12,$K$18,$K$18*($O$18-A242)/12)),IF(MOD(A242,12)=0,'Розрах.заг.варт.'!$F$8*(IF($M$18-A242&gt;=12,$K$18,$K$18*($M$18-A242)/12)),"")))</f>
        <v/>
      </c>
      <c r="L242" s="207" t="str">
        <f t="shared" si="32"/>
        <v/>
      </c>
      <c r="M242" s="88"/>
      <c r="N242" s="88"/>
      <c r="O242" s="88"/>
      <c r="P242" s="270">
        <f t="shared" si="40"/>
        <v>0</v>
      </c>
      <c r="Q242" s="222"/>
      <c r="R242" s="215" t="str">
        <f>IF(A242&lt;=$M$18,XIRR(S$28:S242,B$28:B242),"")</f>
        <v/>
      </c>
      <c r="S242" s="231">
        <f t="shared" si="41"/>
        <v>0</v>
      </c>
      <c r="T242" s="222"/>
      <c r="U242" s="228"/>
    </row>
    <row r="243" spans="1:21" x14ac:dyDescent="0.35">
      <c r="A243" s="211" t="str">
        <f t="shared" si="33"/>
        <v/>
      </c>
      <c r="B243" s="212" t="str">
        <f t="shared" si="34"/>
        <v/>
      </c>
      <c r="C243" s="213" t="str">
        <f t="shared" si="35"/>
        <v/>
      </c>
      <c r="D243" s="221">
        <f t="shared" si="36"/>
        <v>0</v>
      </c>
      <c r="E243" s="221">
        <f t="shared" si="37"/>
        <v>0</v>
      </c>
      <c r="F243" s="221">
        <f t="shared" si="38"/>
        <v>0</v>
      </c>
      <c r="G243" s="226">
        <f t="shared" si="39"/>
        <v>0</v>
      </c>
      <c r="H243" s="88"/>
      <c r="I243" s="88"/>
      <c r="J243" s="88"/>
      <c r="K243" s="207" t="str">
        <f>IF(B243="","",IF(A243=0,'Розрах.заг.варт.'!$F$8*(IF($M$18-A243&gt;=12,$K$18,$K$18*($O$18-A243)/12)),IF(MOD(A243,12)=0,'Розрах.заг.варт.'!$F$8*(IF($M$18-A243&gt;=12,$K$18,$K$18*($M$18-A243)/12)),"")))</f>
        <v/>
      </c>
      <c r="L243" s="207" t="str">
        <f t="shared" si="32"/>
        <v/>
      </c>
      <c r="M243" s="88"/>
      <c r="N243" s="88"/>
      <c r="O243" s="88"/>
      <c r="P243" s="270">
        <f t="shared" si="40"/>
        <v>0</v>
      </c>
      <c r="Q243" s="222"/>
      <c r="R243" s="215" t="str">
        <f>IF(A243&lt;=$M$18,XIRR(S$28:S243,B$28:B243),"")</f>
        <v/>
      </c>
      <c r="S243" s="231">
        <f t="shared" si="41"/>
        <v>0</v>
      </c>
      <c r="T243" s="222"/>
      <c r="U243" s="228"/>
    </row>
    <row r="244" spans="1:21" x14ac:dyDescent="0.35">
      <c r="A244" s="211" t="str">
        <f t="shared" si="33"/>
        <v/>
      </c>
      <c r="B244" s="212" t="str">
        <f t="shared" si="34"/>
        <v/>
      </c>
      <c r="C244" s="213" t="str">
        <f t="shared" si="35"/>
        <v/>
      </c>
      <c r="D244" s="221">
        <f t="shared" si="36"/>
        <v>0</v>
      </c>
      <c r="E244" s="221">
        <f t="shared" si="37"/>
        <v>0</v>
      </c>
      <c r="F244" s="221">
        <f t="shared" si="38"/>
        <v>0</v>
      </c>
      <c r="G244" s="226">
        <f t="shared" si="39"/>
        <v>0</v>
      </c>
      <c r="H244" s="88"/>
      <c r="I244" s="88"/>
      <c r="J244" s="88"/>
      <c r="K244" s="207" t="str">
        <f>IF(B244="","",IF(A244=0,'Розрах.заг.варт.'!$F$8*(IF($M$18-A244&gt;=12,$K$18,$K$18*($O$18-A244)/12)),IF(MOD(A244,12)=0,'Розрах.заг.варт.'!$F$8*(IF($M$18-A244&gt;=12,$K$18,$K$18*($M$18-A244)/12)),"")))</f>
        <v/>
      </c>
      <c r="L244" s="207" t="str">
        <f t="shared" si="32"/>
        <v/>
      </c>
      <c r="M244" s="88"/>
      <c r="N244" s="88"/>
      <c r="O244" s="88"/>
      <c r="P244" s="270">
        <f t="shared" si="40"/>
        <v>0</v>
      </c>
      <c r="Q244" s="222"/>
      <c r="R244" s="215" t="str">
        <f>IF(A244&lt;=$M$18,XIRR(S$28:S244,B$28:B244),"")</f>
        <v/>
      </c>
      <c r="S244" s="231">
        <f t="shared" si="41"/>
        <v>0</v>
      </c>
      <c r="T244" s="222"/>
      <c r="U244" s="228"/>
    </row>
    <row r="245" spans="1:21" x14ac:dyDescent="0.35">
      <c r="A245" s="211" t="str">
        <f t="shared" si="33"/>
        <v/>
      </c>
      <c r="B245" s="212" t="str">
        <f t="shared" si="34"/>
        <v/>
      </c>
      <c r="C245" s="213" t="str">
        <f t="shared" si="35"/>
        <v/>
      </c>
      <c r="D245" s="221">
        <f t="shared" si="36"/>
        <v>0</v>
      </c>
      <c r="E245" s="221">
        <f t="shared" si="37"/>
        <v>0</v>
      </c>
      <c r="F245" s="221">
        <f t="shared" si="38"/>
        <v>0</v>
      </c>
      <c r="G245" s="226">
        <f t="shared" si="39"/>
        <v>0</v>
      </c>
      <c r="H245" s="88"/>
      <c r="I245" s="88"/>
      <c r="J245" s="88"/>
      <c r="K245" s="207" t="str">
        <f>IF(B245="","",IF(A245=0,'Розрах.заг.варт.'!$F$8*(IF($M$18-A245&gt;=12,$K$18,$K$18*($O$18-A245)/12)),IF(MOD(A245,12)=0,'Розрах.заг.варт.'!$F$8*(IF($M$18-A245&gt;=12,$K$18,$K$18*($M$18-A245)/12)),"")))</f>
        <v/>
      </c>
      <c r="L245" s="207" t="str">
        <f t="shared" si="32"/>
        <v/>
      </c>
      <c r="M245" s="88"/>
      <c r="N245" s="88"/>
      <c r="O245" s="88"/>
      <c r="P245" s="270">
        <f t="shared" si="40"/>
        <v>0</v>
      </c>
      <c r="Q245" s="222"/>
      <c r="R245" s="215" t="str">
        <f>IF(A245&lt;=$M$18,XIRR(S$28:S245,B$28:B245),"")</f>
        <v/>
      </c>
      <c r="S245" s="231">
        <f t="shared" si="41"/>
        <v>0</v>
      </c>
      <c r="T245" s="222"/>
      <c r="U245" s="228"/>
    </row>
    <row r="246" spans="1:21" x14ac:dyDescent="0.35">
      <c r="A246" s="211" t="str">
        <f t="shared" si="33"/>
        <v/>
      </c>
      <c r="B246" s="212" t="str">
        <f t="shared" si="34"/>
        <v/>
      </c>
      <c r="C246" s="213" t="str">
        <f t="shared" si="35"/>
        <v/>
      </c>
      <c r="D246" s="221">
        <f t="shared" si="36"/>
        <v>0</v>
      </c>
      <c r="E246" s="221">
        <f t="shared" si="37"/>
        <v>0</v>
      </c>
      <c r="F246" s="221">
        <f t="shared" si="38"/>
        <v>0</v>
      </c>
      <c r="G246" s="226">
        <f t="shared" si="39"/>
        <v>0</v>
      </c>
      <c r="H246" s="88"/>
      <c r="I246" s="88"/>
      <c r="J246" s="88"/>
      <c r="K246" s="207" t="str">
        <f>IF(B246="","",IF(A246=0,'Розрах.заг.варт.'!$F$8*(IF($M$18-A246&gt;=12,$K$18,$K$18*($O$18-A246)/12)),IF(MOD(A246,12)=0,'Розрах.заг.варт.'!$F$8*(IF($M$18-A246&gt;=12,$K$18,$K$18*($M$18-A246)/12)),"")))</f>
        <v/>
      </c>
      <c r="L246" s="207" t="str">
        <f t="shared" si="32"/>
        <v/>
      </c>
      <c r="M246" s="88"/>
      <c r="N246" s="88"/>
      <c r="O246" s="88"/>
      <c r="P246" s="270">
        <f t="shared" si="40"/>
        <v>0</v>
      </c>
      <c r="Q246" s="222"/>
      <c r="R246" s="215" t="str">
        <f>IF(A246&lt;=$M$18,XIRR(S$28:S246,B$28:B246),"")</f>
        <v/>
      </c>
      <c r="S246" s="231">
        <f t="shared" si="41"/>
        <v>0</v>
      </c>
      <c r="T246" s="222"/>
      <c r="U246" s="228"/>
    </row>
    <row r="247" spans="1:21" x14ac:dyDescent="0.35">
      <c r="A247" s="211" t="str">
        <f t="shared" si="33"/>
        <v/>
      </c>
      <c r="B247" s="212" t="str">
        <f t="shared" si="34"/>
        <v/>
      </c>
      <c r="C247" s="213" t="str">
        <f t="shared" si="35"/>
        <v/>
      </c>
      <c r="D247" s="221">
        <f t="shared" si="36"/>
        <v>0</v>
      </c>
      <c r="E247" s="221">
        <f t="shared" si="37"/>
        <v>0</v>
      </c>
      <c r="F247" s="221">
        <f t="shared" si="38"/>
        <v>0</v>
      </c>
      <c r="G247" s="226">
        <f t="shared" si="39"/>
        <v>0</v>
      </c>
      <c r="H247" s="88"/>
      <c r="I247" s="88"/>
      <c r="J247" s="88"/>
      <c r="K247" s="207" t="str">
        <f>IF(B247="","",IF(A247=0,'Розрах.заг.варт.'!$F$8*(IF($M$18-A247&gt;=12,$K$18,$K$18*($O$18-A247)/12)),IF(MOD(A247,12)=0,'Розрах.заг.варт.'!$F$8*(IF($M$18-A247&gt;=12,$K$18,$K$18*($M$18-A247)/12)),"")))</f>
        <v/>
      </c>
      <c r="L247" s="207" t="str">
        <f t="shared" si="32"/>
        <v/>
      </c>
      <c r="M247" s="88"/>
      <c r="N247" s="88"/>
      <c r="O247" s="88"/>
      <c r="P247" s="270">
        <f t="shared" si="40"/>
        <v>0</v>
      </c>
      <c r="Q247" s="222"/>
      <c r="R247" s="215" t="str">
        <f>IF(A247&lt;=$M$18,XIRR(S$28:S247,B$28:B247),"")</f>
        <v/>
      </c>
      <c r="S247" s="231">
        <f t="shared" si="41"/>
        <v>0</v>
      </c>
      <c r="T247" s="222"/>
      <c r="U247" s="228"/>
    </row>
    <row r="248" spans="1:21" x14ac:dyDescent="0.35">
      <c r="A248" s="211" t="str">
        <f t="shared" si="33"/>
        <v/>
      </c>
      <c r="B248" s="212" t="str">
        <f t="shared" si="34"/>
        <v/>
      </c>
      <c r="C248" s="213" t="str">
        <f t="shared" si="35"/>
        <v/>
      </c>
      <c r="D248" s="221">
        <f t="shared" si="36"/>
        <v>0</v>
      </c>
      <c r="E248" s="221">
        <f t="shared" si="37"/>
        <v>0</v>
      </c>
      <c r="F248" s="221">
        <f t="shared" si="38"/>
        <v>0</v>
      </c>
      <c r="G248" s="226">
        <f t="shared" si="39"/>
        <v>0</v>
      </c>
      <c r="H248" s="88"/>
      <c r="I248" s="88"/>
      <c r="J248" s="88"/>
      <c r="K248" s="207" t="str">
        <f>IF(B248="","",IF(A248=0,'Розрах.заг.варт.'!$F$8*(IF($M$18-A248&gt;=12,$K$18,$K$18*($O$18-A248)/12)),IF(MOD(A248,12)=0,'Розрах.заг.варт.'!$F$8*(IF($M$18-A248&gt;=12,$K$18,$K$18*($M$18-A248)/12)),"")))</f>
        <v/>
      </c>
      <c r="L248" s="207" t="str">
        <f t="shared" si="32"/>
        <v/>
      </c>
      <c r="M248" s="88"/>
      <c r="N248" s="88"/>
      <c r="O248" s="88"/>
      <c r="P248" s="270">
        <f t="shared" si="40"/>
        <v>0</v>
      </c>
      <c r="Q248" s="222"/>
      <c r="R248" s="215" t="str">
        <f>IF(A248&lt;=$M$18,XIRR(S$28:S248,B$28:B248),"")</f>
        <v/>
      </c>
      <c r="S248" s="231">
        <f t="shared" si="41"/>
        <v>0</v>
      </c>
      <c r="T248" s="222"/>
      <c r="U248" s="228"/>
    </row>
    <row r="249" spans="1:21" x14ac:dyDescent="0.35">
      <c r="A249" s="211" t="str">
        <f t="shared" si="33"/>
        <v/>
      </c>
      <c r="B249" s="212" t="str">
        <f t="shared" si="34"/>
        <v/>
      </c>
      <c r="C249" s="213" t="str">
        <f t="shared" si="35"/>
        <v/>
      </c>
      <c r="D249" s="221">
        <f t="shared" si="36"/>
        <v>0</v>
      </c>
      <c r="E249" s="221">
        <f t="shared" si="37"/>
        <v>0</v>
      </c>
      <c r="F249" s="221">
        <f t="shared" si="38"/>
        <v>0</v>
      </c>
      <c r="G249" s="226">
        <f t="shared" si="39"/>
        <v>0</v>
      </c>
      <c r="H249" s="88"/>
      <c r="I249" s="88"/>
      <c r="J249" s="88"/>
      <c r="K249" s="207" t="str">
        <f>IF(B249="","",IF(A249=0,'Розрах.заг.варт.'!$F$8*(IF($M$18-A249&gt;=12,$K$18,$K$18*($O$18-A249)/12)),IF(MOD(A249,12)=0,'Розрах.заг.варт.'!$F$8*(IF($M$18-A249&gt;=12,$K$18,$K$18*($M$18-A249)/12)),"")))</f>
        <v/>
      </c>
      <c r="L249" s="207" t="str">
        <f t="shared" si="32"/>
        <v/>
      </c>
      <c r="M249" s="88"/>
      <c r="N249" s="88"/>
      <c r="O249" s="88"/>
      <c r="P249" s="270">
        <f t="shared" si="40"/>
        <v>0</v>
      </c>
      <c r="Q249" s="222"/>
      <c r="R249" s="215" t="str">
        <f>IF(A249&lt;=$M$18,XIRR(S$28:S249,B$28:B249),"")</f>
        <v/>
      </c>
      <c r="S249" s="231">
        <f t="shared" si="41"/>
        <v>0</v>
      </c>
      <c r="T249" s="222"/>
      <c r="U249" s="228"/>
    </row>
    <row r="250" spans="1:21" x14ac:dyDescent="0.35">
      <c r="A250" s="211" t="str">
        <f t="shared" si="33"/>
        <v/>
      </c>
      <c r="B250" s="212" t="str">
        <f t="shared" si="34"/>
        <v/>
      </c>
      <c r="C250" s="213" t="str">
        <f t="shared" si="35"/>
        <v/>
      </c>
      <c r="D250" s="221">
        <f t="shared" si="36"/>
        <v>0</v>
      </c>
      <c r="E250" s="221">
        <f t="shared" si="37"/>
        <v>0</v>
      </c>
      <c r="F250" s="221">
        <f t="shared" si="38"/>
        <v>0</v>
      </c>
      <c r="G250" s="226">
        <f t="shared" si="39"/>
        <v>0</v>
      </c>
      <c r="H250" s="88"/>
      <c r="I250" s="88"/>
      <c r="J250" s="88"/>
      <c r="K250" s="207" t="str">
        <f>IF(B250="","",IF(A250=0,'Розрах.заг.варт.'!$F$8*(IF($M$18-A250&gt;=12,$K$18,$K$18*($O$18-A250)/12)),IF(MOD(A250,12)=0,'Розрах.заг.варт.'!$F$8*(IF($M$18-A250&gt;=12,$K$18,$K$18*($M$18-A250)/12)),"")))</f>
        <v/>
      </c>
      <c r="L250" s="207" t="str">
        <f t="shared" si="32"/>
        <v/>
      </c>
      <c r="M250" s="88"/>
      <c r="N250" s="88"/>
      <c r="O250" s="88"/>
      <c r="P250" s="270">
        <f t="shared" si="40"/>
        <v>0</v>
      </c>
      <c r="Q250" s="222"/>
      <c r="R250" s="215" t="str">
        <f>IF(A250&lt;=$M$18,XIRR(S$28:S250,B$28:B250),"")</f>
        <v/>
      </c>
      <c r="S250" s="231">
        <f t="shared" si="41"/>
        <v>0</v>
      </c>
      <c r="T250" s="222"/>
      <c r="U250" s="228"/>
    </row>
    <row r="251" spans="1:21" x14ac:dyDescent="0.35">
      <c r="A251" s="211" t="str">
        <f t="shared" si="33"/>
        <v/>
      </c>
      <c r="B251" s="212" t="str">
        <f t="shared" si="34"/>
        <v/>
      </c>
      <c r="C251" s="213" t="str">
        <f t="shared" si="35"/>
        <v/>
      </c>
      <c r="D251" s="221">
        <f t="shared" si="36"/>
        <v>0</v>
      </c>
      <c r="E251" s="221">
        <f t="shared" si="37"/>
        <v>0</v>
      </c>
      <c r="F251" s="221">
        <f t="shared" si="38"/>
        <v>0</v>
      </c>
      <c r="G251" s="226">
        <f t="shared" si="39"/>
        <v>0</v>
      </c>
      <c r="H251" s="88"/>
      <c r="I251" s="88"/>
      <c r="J251" s="88"/>
      <c r="K251" s="207" t="str">
        <f>IF(B251="","",IF(A251=0,'Розрах.заг.варт.'!$F$8*(IF($M$18-A251&gt;=12,$K$18,$K$18*($O$18-A251)/12)),IF(MOD(A251,12)=0,'Розрах.заг.варт.'!$F$8*(IF($M$18-A251&gt;=12,$K$18,$K$18*($M$18-A251)/12)),"")))</f>
        <v/>
      </c>
      <c r="L251" s="207" t="str">
        <f t="shared" si="32"/>
        <v/>
      </c>
      <c r="M251" s="88"/>
      <c r="N251" s="88"/>
      <c r="O251" s="88"/>
      <c r="P251" s="270">
        <f t="shared" si="40"/>
        <v>0</v>
      </c>
      <c r="Q251" s="222"/>
      <c r="R251" s="215" t="str">
        <f>IF(A251&lt;=$M$18,XIRR(S$28:S251,B$28:B251),"")</f>
        <v/>
      </c>
      <c r="S251" s="231">
        <f t="shared" si="41"/>
        <v>0</v>
      </c>
      <c r="T251" s="222"/>
      <c r="U251" s="228"/>
    </row>
    <row r="252" spans="1:21" x14ac:dyDescent="0.35">
      <c r="A252" s="211" t="str">
        <f t="shared" si="33"/>
        <v/>
      </c>
      <c r="B252" s="212" t="str">
        <f t="shared" si="34"/>
        <v/>
      </c>
      <c r="C252" s="213" t="str">
        <f t="shared" si="35"/>
        <v/>
      </c>
      <c r="D252" s="221">
        <f t="shared" si="36"/>
        <v>0</v>
      </c>
      <c r="E252" s="221">
        <f t="shared" si="37"/>
        <v>0</v>
      </c>
      <c r="F252" s="221">
        <f t="shared" si="38"/>
        <v>0</v>
      </c>
      <c r="G252" s="226">
        <f t="shared" si="39"/>
        <v>0</v>
      </c>
      <c r="H252" s="88"/>
      <c r="I252" s="88"/>
      <c r="J252" s="88"/>
      <c r="K252" s="207" t="str">
        <f>IF(B252="","",IF(A252=0,'Розрах.заг.варт.'!$F$8*(IF($M$18-A252&gt;=12,$K$18,$K$18*($O$18-A252)/12)),IF(MOD(A252,12)=0,'Розрах.заг.варт.'!$F$8*(IF($M$18-A252&gt;=12,$K$18,$K$18*($M$18-A252)/12)),"")))</f>
        <v/>
      </c>
      <c r="L252" s="207" t="str">
        <f t="shared" si="32"/>
        <v/>
      </c>
      <c r="M252" s="88"/>
      <c r="N252" s="88"/>
      <c r="O252" s="88"/>
      <c r="P252" s="270">
        <f t="shared" si="40"/>
        <v>0</v>
      </c>
      <c r="Q252" s="222"/>
      <c r="R252" s="215" t="str">
        <f>IF(A252&lt;=$M$18,XIRR(S$28:S252,B$28:B252),"")</f>
        <v/>
      </c>
      <c r="S252" s="231">
        <f t="shared" si="41"/>
        <v>0</v>
      </c>
      <c r="T252" s="222"/>
      <c r="U252" s="228"/>
    </row>
    <row r="253" spans="1:21" x14ac:dyDescent="0.35">
      <c r="A253" s="211" t="str">
        <f t="shared" si="33"/>
        <v/>
      </c>
      <c r="B253" s="212" t="str">
        <f t="shared" si="34"/>
        <v/>
      </c>
      <c r="C253" s="213" t="str">
        <f t="shared" si="35"/>
        <v/>
      </c>
      <c r="D253" s="221">
        <f t="shared" si="36"/>
        <v>0</v>
      </c>
      <c r="E253" s="221">
        <f t="shared" si="37"/>
        <v>0</v>
      </c>
      <c r="F253" s="221">
        <f t="shared" si="38"/>
        <v>0</v>
      </c>
      <c r="G253" s="226">
        <f t="shared" si="39"/>
        <v>0</v>
      </c>
      <c r="H253" s="88"/>
      <c r="I253" s="88"/>
      <c r="J253" s="88"/>
      <c r="K253" s="207" t="str">
        <f>IF(B253="","",IF(A253=0,'Розрах.заг.варт.'!$F$8*(IF($M$18-A253&gt;=12,$K$18,$K$18*($O$18-A253)/12)),IF(MOD(A253,12)=0,'Розрах.заг.варт.'!$F$8*(IF($M$18-A253&gt;=12,$K$18,$K$18*($M$18-A253)/12)),"")))</f>
        <v/>
      </c>
      <c r="L253" s="207" t="str">
        <f t="shared" si="32"/>
        <v/>
      </c>
      <c r="M253" s="88"/>
      <c r="N253" s="88"/>
      <c r="O253" s="88"/>
      <c r="P253" s="270">
        <f t="shared" si="40"/>
        <v>0</v>
      </c>
      <c r="Q253" s="222"/>
      <c r="R253" s="215" t="str">
        <f>IF(A253&lt;=$M$18,XIRR(S$28:S253,B$28:B253),"")</f>
        <v/>
      </c>
      <c r="S253" s="231">
        <f t="shared" si="41"/>
        <v>0</v>
      </c>
      <c r="T253" s="222"/>
      <c r="U253" s="228"/>
    </row>
    <row r="254" spans="1:21" x14ac:dyDescent="0.35">
      <c r="A254" s="211" t="str">
        <f t="shared" si="33"/>
        <v/>
      </c>
      <c r="B254" s="212" t="str">
        <f t="shared" si="34"/>
        <v/>
      </c>
      <c r="C254" s="213" t="str">
        <f t="shared" si="35"/>
        <v/>
      </c>
      <c r="D254" s="221">
        <f t="shared" si="36"/>
        <v>0</v>
      </c>
      <c r="E254" s="221">
        <f t="shared" si="37"/>
        <v>0</v>
      </c>
      <c r="F254" s="221">
        <f t="shared" si="38"/>
        <v>0</v>
      </c>
      <c r="G254" s="226">
        <f t="shared" si="39"/>
        <v>0</v>
      </c>
      <c r="H254" s="88"/>
      <c r="I254" s="88"/>
      <c r="J254" s="88"/>
      <c r="K254" s="207" t="str">
        <f>IF(B254="","",IF(A254=0,'Розрах.заг.варт.'!$F$8*(IF($M$18-A254&gt;=12,$K$18,$K$18*($O$18-A254)/12)),IF(MOD(A254,12)=0,'Розрах.заг.варт.'!$F$8*(IF($M$18-A254&gt;=12,$K$18,$K$18*($M$18-A254)/12)),"")))</f>
        <v/>
      </c>
      <c r="L254" s="207" t="str">
        <f t="shared" si="32"/>
        <v/>
      </c>
      <c r="M254" s="88"/>
      <c r="N254" s="88"/>
      <c r="O254" s="88"/>
      <c r="P254" s="270">
        <f t="shared" si="40"/>
        <v>0</v>
      </c>
      <c r="Q254" s="222"/>
      <c r="R254" s="215" t="str">
        <f>IF(A254&lt;=$M$18,XIRR(S$28:S254,B$28:B254),"")</f>
        <v/>
      </c>
      <c r="S254" s="231">
        <f t="shared" si="41"/>
        <v>0</v>
      </c>
      <c r="T254" s="222"/>
      <c r="U254" s="228"/>
    </row>
    <row r="255" spans="1:21" x14ac:dyDescent="0.35">
      <c r="A255" s="211" t="str">
        <f t="shared" si="33"/>
        <v/>
      </c>
      <c r="B255" s="212" t="str">
        <f t="shared" si="34"/>
        <v/>
      </c>
      <c r="C255" s="213" t="str">
        <f t="shared" si="35"/>
        <v/>
      </c>
      <c r="D255" s="221">
        <f t="shared" si="36"/>
        <v>0</v>
      </c>
      <c r="E255" s="221">
        <f t="shared" si="37"/>
        <v>0</v>
      </c>
      <c r="F255" s="221">
        <f t="shared" si="38"/>
        <v>0</v>
      </c>
      <c r="G255" s="226">
        <f t="shared" si="39"/>
        <v>0</v>
      </c>
      <c r="H255" s="88"/>
      <c r="I255" s="88"/>
      <c r="J255" s="88"/>
      <c r="K255" s="207" t="str">
        <f>IF(B255="","",IF(A255=0,'Розрах.заг.варт.'!$F$8*(IF($M$18-A255&gt;=12,$K$18,$K$18*($O$18-A255)/12)),IF(MOD(A255,12)=0,'Розрах.заг.варт.'!$F$8*(IF($M$18-A255&gt;=12,$K$18,$K$18*($M$18-A255)/12)),"")))</f>
        <v/>
      </c>
      <c r="L255" s="207" t="str">
        <f t="shared" si="32"/>
        <v/>
      </c>
      <c r="M255" s="88"/>
      <c r="N255" s="88"/>
      <c r="O255" s="88"/>
      <c r="P255" s="270">
        <f t="shared" si="40"/>
        <v>0</v>
      </c>
      <c r="Q255" s="222"/>
      <c r="R255" s="215" t="str">
        <f>IF(A255&lt;=$M$18,XIRR(S$28:S255,B$28:B255),"")</f>
        <v/>
      </c>
      <c r="S255" s="231">
        <f t="shared" si="41"/>
        <v>0</v>
      </c>
      <c r="T255" s="222"/>
      <c r="U255" s="228"/>
    </row>
    <row r="256" spans="1:21" x14ac:dyDescent="0.35">
      <c r="A256" s="211" t="str">
        <f t="shared" si="33"/>
        <v/>
      </c>
      <c r="B256" s="212" t="str">
        <f t="shared" si="34"/>
        <v/>
      </c>
      <c r="C256" s="213" t="str">
        <f t="shared" si="35"/>
        <v/>
      </c>
      <c r="D256" s="221">
        <f t="shared" si="36"/>
        <v>0</v>
      </c>
      <c r="E256" s="221">
        <f t="shared" si="37"/>
        <v>0</v>
      </c>
      <c r="F256" s="221">
        <f t="shared" si="38"/>
        <v>0</v>
      </c>
      <c r="G256" s="226">
        <f t="shared" si="39"/>
        <v>0</v>
      </c>
      <c r="H256" s="88"/>
      <c r="I256" s="88"/>
      <c r="J256" s="88"/>
      <c r="K256" s="207" t="str">
        <f>IF(B256="","",IF(A256=0,'Розрах.заг.варт.'!$F$8*(IF($M$18-A256&gt;=12,$K$18,$K$18*($O$18-A256)/12)),IF(MOD(A256,12)=0,'Розрах.заг.варт.'!$F$8*(IF($M$18-A256&gt;=12,$K$18,$K$18*($M$18-A256)/12)),"")))</f>
        <v/>
      </c>
      <c r="L256" s="207" t="str">
        <f t="shared" si="32"/>
        <v/>
      </c>
      <c r="M256" s="88"/>
      <c r="N256" s="88"/>
      <c r="O256" s="88"/>
      <c r="P256" s="270">
        <f t="shared" si="40"/>
        <v>0</v>
      </c>
      <c r="Q256" s="222"/>
      <c r="R256" s="215" t="str">
        <f>IF(A256&lt;=$M$18,XIRR(S$28:S256,B$28:B256),"")</f>
        <v/>
      </c>
      <c r="S256" s="231">
        <f t="shared" si="41"/>
        <v>0</v>
      </c>
      <c r="T256" s="222"/>
      <c r="U256" s="228"/>
    </row>
    <row r="257" spans="1:21" x14ac:dyDescent="0.35">
      <c r="A257" s="211" t="str">
        <f t="shared" si="33"/>
        <v/>
      </c>
      <c r="B257" s="212" t="str">
        <f t="shared" si="34"/>
        <v/>
      </c>
      <c r="C257" s="213" t="str">
        <f t="shared" si="35"/>
        <v/>
      </c>
      <c r="D257" s="221">
        <f t="shared" si="36"/>
        <v>0</v>
      </c>
      <c r="E257" s="221">
        <f t="shared" si="37"/>
        <v>0</v>
      </c>
      <c r="F257" s="221">
        <f t="shared" si="38"/>
        <v>0</v>
      </c>
      <c r="G257" s="226">
        <f t="shared" si="39"/>
        <v>0</v>
      </c>
      <c r="H257" s="88"/>
      <c r="I257" s="88"/>
      <c r="J257" s="88"/>
      <c r="K257" s="207" t="str">
        <f>IF(B257="","",IF(A257=0,'Розрах.заг.варт.'!$F$8*(IF($M$18-A257&gt;=12,$K$18,$K$18*($O$18-A257)/12)),IF(MOD(A257,12)=0,'Розрах.заг.варт.'!$F$8*(IF($M$18-A257&gt;=12,$K$18,$K$18*($M$18-A257)/12)),"")))</f>
        <v/>
      </c>
      <c r="L257" s="207" t="str">
        <f t="shared" si="32"/>
        <v/>
      </c>
      <c r="M257" s="88"/>
      <c r="N257" s="88"/>
      <c r="O257" s="88"/>
      <c r="P257" s="270">
        <f t="shared" si="40"/>
        <v>0</v>
      </c>
      <c r="Q257" s="222"/>
      <c r="R257" s="215" t="str">
        <f>IF(A257&lt;=$M$18,XIRR(S$28:S257,B$28:B257),"")</f>
        <v/>
      </c>
      <c r="S257" s="231">
        <f t="shared" si="41"/>
        <v>0</v>
      </c>
      <c r="T257" s="222"/>
      <c r="U257" s="228"/>
    </row>
    <row r="258" spans="1:21" x14ac:dyDescent="0.35">
      <c r="A258" s="211" t="str">
        <f t="shared" si="33"/>
        <v/>
      </c>
      <c r="B258" s="212" t="str">
        <f t="shared" si="34"/>
        <v/>
      </c>
      <c r="C258" s="213" t="str">
        <f t="shared" si="35"/>
        <v/>
      </c>
      <c r="D258" s="221">
        <f t="shared" si="36"/>
        <v>0</v>
      </c>
      <c r="E258" s="221">
        <f t="shared" si="37"/>
        <v>0</v>
      </c>
      <c r="F258" s="221">
        <f t="shared" si="38"/>
        <v>0</v>
      </c>
      <c r="G258" s="226">
        <f t="shared" si="39"/>
        <v>0</v>
      </c>
      <c r="H258" s="88"/>
      <c r="I258" s="88"/>
      <c r="J258" s="88"/>
      <c r="K258" s="207" t="str">
        <f>IF(B258="","",IF(A258=0,'Розрах.заг.варт.'!$F$8*(IF($M$18-A258&gt;=12,$K$18,$K$18*($O$18-A258)/12)),IF(MOD(A258,12)=0,'Розрах.заг.варт.'!$F$8*(IF($M$18-A258&gt;=12,$K$18,$K$18*($M$18-A258)/12)),"")))</f>
        <v/>
      </c>
      <c r="L258" s="207" t="str">
        <f t="shared" si="32"/>
        <v/>
      </c>
      <c r="M258" s="88"/>
      <c r="N258" s="88"/>
      <c r="O258" s="88"/>
      <c r="P258" s="270">
        <f t="shared" si="40"/>
        <v>0</v>
      </c>
      <c r="Q258" s="222"/>
      <c r="R258" s="215" t="str">
        <f>IF(A258&lt;=$M$18,XIRR(S$28:S258,B$28:B258),"")</f>
        <v/>
      </c>
      <c r="S258" s="231">
        <f t="shared" si="41"/>
        <v>0</v>
      </c>
      <c r="T258" s="222"/>
      <c r="U258" s="228"/>
    </row>
    <row r="259" spans="1:21" x14ac:dyDescent="0.35">
      <c r="A259" s="211" t="str">
        <f t="shared" si="33"/>
        <v/>
      </c>
      <c r="B259" s="212" t="str">
        <f t="shared" si="34"/>
        <v/>
      </c>
      <c r="C259" s="213" t="str">
        <f t="shared" si="35"/>
        <v/>
      </c>
      <c r="D259" s="221">
        <f t="shared" si="36"/>
        <v>0</v>
      </c>
      <c r="E259" s="221">
        <f t="shared" si="37"/>
        <v>0</v>
      </c>
      <c r="F259" s="221">
        <f t="shared" si="38"/>
        <v>0</v>
      </c>
      <c r="G259" s="226">
        <f t="shared" si="39"/>
        <v>0</v>
      </c>
      <c r="H259" s="88"/>
      <c r="I259" s="88"/>
      <c r="J259" s="88"/>
      <c r="K259" s="207" t="str">
        <f>IF(B259="","",IF(A259=0,'Розрах.заг.варт.'!$F$8*(IF($M$18-A259&gt;=12,$K$18,$K$18*($O$18-A259)/12)),IF(MOD(A259,12)=0,'Розрах.заг.варт.'!$F$8*(IF($M$18-A259&gt;=12,$K$18,$K$18*($M$18-A259)/12)),"")))</f>
        <v/>
      </c>
      <c r="L259" s="207" t="str">
        <f t="shared" si="32"/>
        <v/>
      </c>
      <c r="M259" s="88"/>
      <c r="N259" s="88"/>
      <c r="O259" s="88"/>
      <c r="P259" s="270">
        <f t="shared" si="40"/>
        <v>0</v>
      </c>
      <c r="Q259" s="222"/>
      <c r="R259" s="215" t="str">
        <f>IF(A259&lt;=$M$18,XIRR(S$28:S259,B$28:B259),"")</f>
        <v/>
      </c>
      <c r="S259" s="231">
        <f t="shared" si="41"/>
        <v>0</v>
      </c>
      <c r="T259" s="222"/>
      <c r="U259" s="228"/>
    </row>
    <row r="260" spans="1:21" x14ac:dyDescent="0.35">
      <c r="A260" s="211" t="str">
        <f t="shared" si="33"/>
        <v/>
      </c>
      <c r="B260" s="212" t="str">
        <f t="shared" si="34"/>
        <v/>
      </c>
      <c r="C260" s="213" t="str">
        <f t="shared" si="35"/>
        <v/>
      </c>
      <c r="D260" s="221">
        <f t="shared" si="36"/>
        <v>0</v>
      </c>
      <c r="E260" s="221">
        <f t="shared" si="37"/>
        <v>0</v>
      </c>
      <c r="F260" s="221">
        <f t="shared" si="38"/>
        <v>0</v>
      </c>
      <c r="G260" s="226">
        <f t="shared" si="39"/>
        <v>0</v>
      </c>
      <c r="H260" s="88"/>
      <c r="I260" s="88"/>
      <c r="J260" s="88"/>
      <c r="K260" s="207" t="str">
        <f>IF(B260="","",IF(A260=0,'Розрах.заг.варт.'!$F$8*(IF($M$18-A260&gt;=12,$K$18,$K$18*($O$18-A260)/12)),IF(MOD(A260,12)=0,'Розрах.заг.варт.'!$F$8*(IF($M$18-A260&gt;=12,$K$18,$K$18*($M$18-A260)/12)),"")))</f>
        <v/>
      </c>
      <c r="L260" s="207" t="str">
        <f t="shared" si="32"/>
        <v/>
      </c>
      <c r="M260" s="88"/>
      <c r="N260" s="88"/>
      <c r="O260" s="88"/>
      <c r="P260" s="270">
        <f t="shared" si="40"/>
        <v>0</v>
      </c>
      <c r="Q260" s="222"/>
      <c r="R260" s="215" t="str">
        <f>IF(A260&lt;=$M$18,XIRR(S$28:S260,B$28:B260),"")</f>
        <v/>
      </c>
      <c r="S260" s="231">
        <f t="shared" si="41"/>
        <v>0</v>
      </c>
      <c r="T260" s="222"/>
      <c r="U260" s="228"/>
    </row>
    <row r="261" spans="1:21" x14ac:dyDescent="0.35">
      <c r="A261" s="211" t="str">
        <f t="shared" si="33"/>
        <v/>
      </c>
      <c r="B261" s="212" t="str">
        <f t="shared" si="34"/>
        <v/>
      </c>
      <c r="C261" s="213" t="str">
        <f t="shared" si="35"/>
        <v/>
      </c>
      <c r="D261" s="221">
        <f t="shared" si="36"/>
        <v>0</v>
      </c>
      <c r="E261" s="221">
        <f t="shared" si="37"/>
        <v>0</v>
      </c>
      <c r="F261" s="221">
        <f t="shared" si="38"/>
        <v>0</v>
      </c>
      <c r="G261" s="226">
        <f t="shared" si="39"/>
        <v>0</v>
      </c>
      <c r="H261" s="88"/>
      <c r="I261" s="88"/>
      <c r="J261" s="88"/>
      <c r="K261" s="207" t="str">
        <f>IF(B261="","",IF(A261=0,'Розрах.заг.варт.'!$F$8*(IF($M$18-A261&gt;=12,$K$18,$K$18*($O$18-A261)/12)),IF(MOD(A261,12)=0,'Розрах.заг.варт.'!$F$8*(IF($M$18-A261&gt;=12,$K$18,$K$18*($M$18-A261)/12)),"")))</f>
        <v/>
      </c>
      <c r="L261" s="207" t="str">
        <f t="shared" si="32"/>
        <v/>
      </c>
      <c r="M261" s="88"/>
      <c r="N261" s="88"/>
      <c r="O261" s="88"/>
      <c r="P261" s="270">
        <f t="shared" si="40"/>
        <v>0</v>
      </c>
      <c r="Q261" s="222"/>
      <c r="R261" s="215" t="str">
        <f>IF(A261&lt;=$M$18,XIRR(S$28:S261,B$28:B261),"")</f>
        <v/>
      </c>
      <c r="S261" s="231">
        <f t="shared" si="41"/>
        <v>0</v>
      </c>
      <c r="T261" s="222"/>
      <c r="U261" s="228"/>
    </row>
    <row r="262" spans="1:21" x14ac:dyDescent="0.35">
      <c r="A262" s="211" t="str">
        <f t="shared" si="33"/>
        <v/>
      </c>
      <c r="B262" s="212" t="str">
        <f t="shared" si="34"/>
        <v/>
      </c>
      <c r="C262" s="213" t="str">
        <f t="shared" si="35"/>
        <v/>
      </c>
      <c r="D262" s="221">
        <f t="shared" si="36"/>
        <v>0</v>
      </c>
      <c r="E262" s="221">
        <f t="shared" si="37"/>
        <v>0</v>
      </c>
      <c r="F262" s="221">
        <f t="shared" si="38"/>
        <v>0</v>
      </c>
      <c r="G262" s="226">
        <f t="shared" si="39"/>
        <v>0</v>
      </c>
      <c r="H262" s="88"/>
      <c r="I262" s="88"/>
      <c r="J262" s="88"/>
      <c r="K262" s="207" t="str">
        <f>IF(B262="","",IF(A262=0,'Розрах.заг.варт.'!$F$8*(IF($M$18-A262&gt;=12,$K$18,$K$18*($O$18-A262)/12)),IF(MOD(A262,12)=0,'Розрах.заг.варт.'!$F$8*(IF($M$18-A262&gt;=12,$K$18,$K$18*($M$18-A262)/12)),"")))</f>
        <v/>
      </c>
      <c r="L262" s="207" t="str">
        <f t="shared" si="32"/>
        <v/>
      </c>
      <c r="M262" s="88"/>
      <c r="N262" s="88"/>
      <c r="O262" s="88"/>
      <c r="P262" s="270">
        <f t="shared" si="40"/>
        <v>0</v>
      </c>
      <c r="Q262" s="222"/>
      <c r="R262" s="215" t="str">
        <f>IF(A262&lt;=$M$18,XIRR(S$28:S262,B$28:B262),"")</f>
        <v/>
      </c>
      <c r="S262" s="231">
        <f t="shared" si="41"/>
        <v>0</v>
      </c>
      <c r="T262" s="222"/>
      <c r="U262" s="228"/>
    </row>
    <row r="263" spans="1:21" x14ac:dyDescent="0.35">
      <c r="A263" s="211" t="str">
        <f t="shared" si="33"/>
        <v/>
      </c>
      <c r="B263" s="212" t="str">
        <f t="shared" si="34"/>
        <v/>
      </c>
      <c r="C263" s="213" t="str">
        <f t="shared" si="35"/>
        <v/>
      </c>
      <c r="D263" s="221">
        <f t="shared" si="36"/>
        <v>0</v>
      </c>
      <c r="E263" s="221">
        <f t="shared" si="37"/>
        <v>0</v>
      </c>
      <c r="F263" s="221">
        <f t="shared" si="38"/>
        <v>0</v>
      </c>
      <c r="G263" s="226">
        <f t="shared" si="39"/>
        <v>0</v>
      </c>
      <c r="H263" s="88"/>
      <c r="I263" s="88"/>
      <c r="J263" s="88"/>
      <c r="K263" s="207" t="str">
        <f>IF(B263="","",IF(A263=0,'Розрах.заг.варт.'!$F$8*(IF($M$18-A263&gt;=12,$K$18,$K$18*($O$18-A263)/12)),IF(MOD(A263,12)=0,'Розрах.заг.варт.'!$F$8*(IF($M$18-A263&gt;=12,$K$18,$K$18*($M$18-A263)/12)),"")))</f>
        <v/>
      </c>
      <c r="L263" s="207" t="str">
        <f t="shared" si="32"/>
        <v/>
      </c>
      <c r="M263" s="88"/>
      <c r="N263" s="88"/>
      <c r="O263" s="88"/>
      <c r="P263" s="270">
        <f t="shared" si="40"/>
        <v>0</v>
      </c>
      <c r="Q263" s="222"/>
      <c r="R263" s="215" t="str">
        <f>IF(A263&lt;=$M$18,XIRR(S$28:S263,B$28:B263),"")</f>
        <v/>
      </c>
      <c r="S263" s="231">
        <f t="shared" si="41"/>
        <v>0</v>
      </c>
      <c r="T263" s="222"/>
      <c r="U263" s="228"/>
    </row>
    <row r="264" spans="1:21" x14ac:dyDescent="0.35">
      <c r="A264" s="211" t="str">
        <f t="shared" si="33"/>
        <v/>
      </c>
      <c r="B264" s="212" t="str">
        <f t="shared" si="34"/>
        <v/>
      </c>
      <c r="C264" s="213" t="str">
        <f t="shared" si="35"/>
        <v/>
      </c>
      <c r="D264" s="221">
        <f t="shared" si="36"/>
        <v>0</v>
      </c>
      <c r="E264" s="221">
        <f t="shared" si="37"/>
        <v>0</v>
      </c>
      <c r="F264" s="221">
        <f t="shared" si="38"/>
        <v>0</v>
      </c>
      <c r="G264" s="226">
        <f t="shared" si="39"/>
        <v>0</v>
      </c>
      <c r="H264" s="88"/>
      <c r="I264" s="88"/>
      <c r="J264" s="88"/>
      <c r="K264" s="207" t="str">
        <f>IF(B264="","",IF(A264=0,'Розрах.заг.варт.'!$F$8*(IF($M$18-A264&gt;=12,$K$18,$K$18*($O$18-A264)/12)),IF(MOD(A264,12)=0,'Розрах.заг.варт.'!$F$8*(IF($M$18-A264&gt;=12,$K$18,$K$18*($M$18-A264)/12)),"")))</f>
        <v/>
      </c>
      <c r="L264" s="207" t="str">
        <f t="shared" si="32"/>
        <v/>
      </c>
      <c r="M264" s="88"/>
      <c r="N264" s="88"/>
      <c r="O264" s="88"/>
      <c r="P264" s="270">
        <f t="shared" si="40"/>
        <v>0</v>
      </c>
      <c r="Q264" s="222"/>
      <c r="R264" s="215" t="str">
        <f>IF(A264&lt;=$M$18,XIRR(S$28:S264,B$28:B264),"")</f>
        <v/>
      </c>
      <c r="S264" s="231">
        <f t="shared" si="41"/>
        <v>0</v>
      </c>
      <c r="T264" s="222"/>
      <c r="U264" s="228"/>
    </row>
    <row r="265" spans="1:21" x14ac:dyDescent="0.35">
      <c r="A265" s="211" t="str">
        <f t="shared" si="33"/>
        <v/>
      </c>
      <c r="B265" s="212" t="str">
        <f t="shared" si="34"/>
        <v/>
      </c>
      <c r="C265" s="213" t="str">
        <f t="shared" si="35"/>
        <v/>
      </c>
      <c r="D265" s="221">
        <f t="shared" si="36"/>
        <v>0</v>
      </c>
      <c r="E265" s="221">
        <f t="shared" si="37"/>
        <v>0</v>
      </c>
      <c r="F265" s="221">
        <f t="shared" si="38"/>
        <v>0</v>
      </c>
      <c r="G265" s="226">
        <f t="shared" si="39"/>
        <v>0</v>
      </c>
      <c r="H265" s="88"/>
      <c r="I265" s="88"/>
      <c r="J265" s="88"/>
      <c r="K265" s="207" t="str">
        <f>IF(B265="","",IF(A265=0,'Розрах.заг.варт.'!$F$8*(IF($M$18-A265&gt;=12,$K$18,$K$18*($O$18-A265)/12)),IF(MOD(A265,12)=0,'Розрах.заг.варт.'!$F$8*(IF($M$18-A265&gt;=12,$K$18,$K$18*($M$18-A265)/12)),"")))</f>
        <v/>
      </c>
      <c r="L265" s="207" t="str">
        <f t="shared" si="32"/>
        <v/>
      </c>
      <c r="M265" s="88"/>
      <c r="N265" s="88"/>
      <c r="O265" s="88"/>
      <c r="P265" s="270">
        <f t="shared" si="40"/>
        <v>0</v>
      </c>
      <c r="Q265" s="222"/>
      <c r="R265" s="215" t="str">
        <f>IF(A265&lt;=$M$18,XIRR(S$28:S265,B$28:B265),"")</f>
        <v/>
      </c>
      <c r="S265" s="231">
        <f t="shared" si="41"/>
        <v>0</v>
      </c>
      <c r="T265" s="222"/>
      <c r="U265" s="228"/>
    </row>
    <row r="266" spans="1:21" x14ac:dyDescent="0.35">
      <c r="A266" s="211" t="str">
        <f t="shared" si="33"/>
        <v/>
      </c>
      <c r="B266" s="212" t="str">
        <f t="shared" si="34"/>
        <v/>
      </c>
      <c r="C266" s="213" t="str">
        <f t="shared" si="35"/>
        <v/>
      </c>
      <c r="D266" s="221">
        <f t="shared" si="36"/>
        <v>0</v>
      </c>
      <c r="E266" s="221">
        <f t="shared" si="37"/>
        <v>0</v>
      </c>
      <c r="F266" s="221">
        <f t="shared" si="38"/>
        <v>0</v>
      </c>
      <c r="G266" s="226">
        <f t="shared" si="39"/>
        <v>0</v>
      </c>
      <c r="H266" s="88"/>
      <c r="I266" s="88"/>
      <c r="J266" s="88"/>
      <c r="K266" s="207" t="str">
        <f>IF(B266="","",IF(A266=0,'Розрах.заг.варт.'!$F$8*(IF($M$18-A266&gt;=12,$K$18,$K$18*($O$18-A266)/12)),IF(MOD(A266,12)=0,'Розрах.заг.варт.'!$F$8*(IF($M$18-A266&gt;=12,$K$18,$K$18*($M$18-A266)/12)),"")))</f>
        <v/>
      </c>
      <c r="L266" s="207" t="str">
        <f t="shared" si="32"/>
        <v/>
      </c>
      <c r="M266" s="88"/>
      <c r="N266" s="88"/>
      <c r="O266" s="88"/>
      <c r="P266" s="270">
        <f t="shared" si="40"/>
        <v>0</v>
      </c>
      <c r="Q266" s="222"/>
      <c r="R266" s="215" t="str">
        <f>IF(A266&lt;=$M$18,XIRR(S$28:S266,B$28:B266),"")</f>
        <v/>
      </c>
      <c r="S266" s="231">
        <f t="shared" si="41"/>
        <v>0</v>
      </c>
      <c r="T266" s="222"/>
      <c r="U266" s="228"/>
    </row>
    <row r="267" spans="1:21" x14ac:dyDescent="0.35">
      <c r="A267" s="211" t="str">
        <f t="shared" si="33"/>
        <v/>
      </c>
      <c r="B267" s="212" t="str">
        <f t="shared" si="34"/>
        <v/>
      </c>
      <c r="C267" s="213" t="str">
        <f t="shared" si="35"/>
        <v/>
      </c>
      <c r="D267" s="221">
        <f t="shared" si="36"/>
        <v>0</v>
      </c>
      <c r="E267" s="221">
        <f t="shared" si="37"/>
        <v>0</v>
      </c>
      <c r="F267" s="221">
        <f t="shared" si="38"/>
        <v>0</v>
      </c>
      <c r="G267" s="226">
        <f t="shared" si="39"/>
        <v>0</v>
      </c>
      <c r="H267" s="88"/>
      <c r="I267" s="88"/>
      <c r="J267" s="88"/>
      <c r="K267" s="207" t="str">
        <f>IF(B267="","",IF(A267=0,'Розрах.заг.варт.'!$F$8*(IF($M$18-A267&gt;=12,$K$18,$K$18*($O$18-A267)/12)),IF(MOD(A267,12)=0,'Розрах.заг.варт.'!$F$8*(IF($M$18-A267&gt;=12,$K$18,$K$18*($M$18-A267)/12)),"")))</f>
        <v/>
      </c>
      <c r="L267" s="207" t="str">
        <f t="shared" si="32"/>
        <v/>
      </c>
      <c r="M267" s="88"/>
      <c r="N267" s="88"/>
      <c r="O267" s="88"/>
      <c r="P267" s="270">
        <f t="shared" si="40"/>
        <v>0</v>
      </c>
      <c r="Q267" s="222"/>
      <c r="R267" s="215" t="str">
        <f>IF(A267&lt;=$M$18,XIRR(S$28:S267,B$28:B267),"")</f>
        <v/>
      </c>
      <c r="S267" s="231">
        <f t="shared" si="41"/>
        <v>0</v>
      </c>
      <c r="T267" s="222"/>
      <c r="U267" s="228"/>
    </row>
    <row r="268" spans="1:21" x14ac:dyDescent="0.35">
      <c r="A268" s="211" t="str">
        <f t="shared" si="33"/>
        <v/>
      </c>
      <c r="B268" s="212" t="str">
        <f t="shared" si="34"/>
        <v/>
      </c>
      <c r="C268" s="213" t="str">
        <f t="shared" si="35"/>
        <v/>
      </c>
      <c r="D268" s="221">
        <f t="shared" si="36"/>
        <v>0</v>
      </c>
      <c r="E268" s="221">
        <f t="shared" si="37"/>
        <v>0</v>
      </c>
      <c r="F268" s="221">
        <f t="shared" si="38"/>
        <v>0</v>
      </c>
      <c r="G268" s="226">
        <f t="shared" si="39"/>
        <v>0</v>
      </c>
      <c r="H268" s="88"/>
      <c r="I268" s="88"/>
      <c r="J268" s="88"/>
      <c r="K268" s="207" t="str">
        <f>IF(B268="","",IF(A268=0,'Розрах.заг.варт.'!$F$8*(IF($M$18-A268&gt;=12,$K$18,$K$18*($O$18-A268)/12)),IF(MOD(A268,12)=0,'Розрах.заг.варт.'!$F$8*(IF($M$18-A268&gt;=12,$K$18,$K$18*($M$18-A268)/12)),"")))</f>
        <v/>
      </c>
      <c r="L268" s="207" t="str">
        <f t="shared" si="32"/>
        <v/>
      </c>
      <c r="M268" s="88"/>
      <c r="N268" s="88"/>
      <c r="O268" s="88"/>
      <c r="P268" s="270">
        <f t="shared" si="40"/>
        <v>0</v>
      </c>
      <c r="Q268" s="222"/>
      <c r="R268" s="215" t="str">
        <f>IF(A268&lt;=$M$18,XIRR(S$28:S268,B$28:B268),"")</f>
        <v/>
      </c>
      <c r="S268" s="231">
        <f t="shared" si="41"/>
        <v>0</v>
      </c>
      <c r="T268" s="222"/>
      <c r="U268" s="228"/>
    </row>
    <row r="269" spans="1:21" x14ac:dyDescent="0.35">
      <c r="A269" s="211" t="str">
        <f t="shared" si="33"/>
        <v/>
      </c>
      <c r="B269" s="212" t="str">
        <f t="shared" si="34"/>
        <v/>
      </c>
      <c r="C269" s="213" t="str">
        <f t="shared" si="35"/>
        <v/>
      </c>
      <c r="D269" s="221">
        <f t="shared" si="36"/>
        <v>0</v>
      </c>
      <c r="E269" s="221">
        <f t="shared" si="37"/>
        <v>0</v>
      </c>
      <c r="F269" s="221">
        <f t="shared" si="38"/>
        <v>0</v>
      </c>
      <c r="G269" s="226">
        <f t="shared" si="39"/>
        <v>0</v>
      </c>
      <c r="H269" s="88"/>
      <c r="I269" s="88"/>
      <c r="J269" s="88"/>
      <c r="K269" s="207" t="str">
        <f>IF(B269="","",IF(A269=0,'Розрах.заг.варт.'!$F$8*(IF($M$18-A269&gt;=12,$K$18,$K$18*($O$18-A269)/12)),IF(MOD(A269,12)=0,'Розрах.заг.варт.'!$F$8*(IF($M$18-A269&gt;=12,$K$18,$K$18*($M$18-A269)/12)),"")))</f>
        <v/>
      </c>
      <c r="L269" s="207" t="str">
        <f t="shared" si="32"/>
        <v/>
      </c>
      <c r="M269" s="88"/>
      <c r="N269" s="88"/>
      <c r="O269" s="88"/>
      <c r="P269" s="270">
        <f t="shared" si="40"/>
        <v>0</v>
      </c>
      <c r="Q269" s="222"/>
      <c r="R269" s="215" t="str">
        <f>IF(A269&lt;=$M$18,XIRR(S$28:S269,B$28:B269),"")</f>
        <v/>
      </c>
      <c r="S269" s="231">
        <f t="shared" si="41"/>
        <v>0</v>
      </c>
      <c r="T269" s="222"/>
      <c r="U269" s="228"/>
    </row>
    <row r="270" spans="1:21" x14ac:dyDescent="0.35">
      <c r="A270" s="211" t="str">
        <f t="shared" si="33"/>
        <v/>
      </c>
      <c r="B270" s="212" t="str">
        <f t="shared" si="34"/>
        <v/>
      </c>
      <c r="C270" s="213" t="str">
        <f t="shared" si="35"/>
        <v/>
      </c>
      <c r="D270" s="221">
        <f t="shared" si="36"/>
        <v>0</v>
      </c>
      <c r="E270" s="221">
        <f t="shared" si="37"/>
        <v>0</v>
      </c>
      <c r="F270" s="221">
        <f t="shared" si="38"/>
        <v>0</v>
      </c>
      <c r="G270" s="226">
        <f t="shared" si="39"/>
        <v>0</v>
      </c>
      <c r="H270" s="88"/>
      <c r="I270" s="88"/>
      <c r="J270" s="88"/>
      <c r="K270" s="207" t="str">
        <f>IF(B270="","",IF(A270=0,'Розрах.заг.варт.'!$F$8*(IF($M$18-A270&gt;=12,$K$18,$K$18*($O$18-A270)/12)),IF(MOD(A270,12)=0,'Розрах.заг.варт.'!$F$8*(IF($M$18-A270&gt;=12,$K$18,$K$18*($M$18-A270)/12)),"")))</f>
        <v/>
      </c>
      <c r="L270" s="207" t="str">
        <f t="shared" si="32"/>
        <v/>
      </c>
      <c r="M270" s="88"/>
      <c r="N270" s="88"/>
      <c r="O270" s="88"/>
      <c r="P270" s="270">
        <f t="shared" si="40"/>
        <v>0</v>
      </c>
      <c r="Q270" s="222"/>
      <c r="R270" s="215" t="str">
        <f>IF(A270&lt;=$M$18,XIRR(S$28:S270,B$28:B270),"")</f>
        <v/>
      </c>
      <c r="S270" s="231">
        <f t="shared" si="41"/>
        <v>0</v>
      </c>
      <c r="T270" s="222"/>
      <c r="U270" s="228"/>
    </row>
    <row r="271" spans="1:21" x14ac:dyDescent="0.35">
      <c r="A271" s="211" t="str">
        <f t="shared" si="33"/>
        <v/>
      </c>
      <c r="B271" s="212" t="str">
        <f t="shared" si="34"/>
        <v/>
      </c>
      <c r="C271" s="213" t="str">
        <f t="shared" si="35"/>
        <v/>
      </c>
      <c r="D271" s="221">
        <f t="shared" si="36"/>
        <v>0</v>
      </c>
      <c r="E271" s="221">
        <f t="shared" si="37"/>
        <v>0</v>
      </c>
      <c r="F271" s="221">
        <f t="shared" si="38"/>
        <v>0</v>
      </c>
      <c r="G271" s="226">
        <f t="shared" si="39"/>
        <v>0</v>
      </c>
      <c r="H271" s="88"/>
      <c r="I271" s="88"/>
      <c r="J271" s="88"/>
      <c r="K271" s="207" t="str">
        <f>IF(B271="","",IF(A271=0,'Розрах.заг.варт.'!$F$8*(IF($M$18-A271&gt;=12,$K$18,$K$18*($O$18-A271)/12)),IF(MOD(A271,12)=0,'Розрах.заг.варт.'!$F$8*(IF($M$18-A271&gt;=12,$K$18,$K$18*($M$18-A271)/12)),"")))</f>
        <v/>
      </c>
      <c r="L271" s="207" t="str">
        <f t="shared" si="32"/>
        <v/>
      </c>
      <c r="M271" s="88"/>
      <c r="N271" s="88"/>
      <c r="O271" s="88"/>
      <c r="P271" s="271">
        <f t="shared" si="40"/>
        <v>0</v>
      </c>
      <c r="Q271" s="222"/>
      <c r="R271" s="215" t="str">
        <f>IF(A271&lt;=$M$18,XIRR(S$28:S271,B$28:B271),"")</f>
        <v/>
      </c>
      <c r="S271" s="231">
        <f t="shared" si="41"/>
        <v>0</v>
      </c>
      <c r="T271" s="222"/>
      <c r="U271" s="228"/>
    </row>
    <row r="272" spans="1:21" x14ac:dyDescent="0.35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S272" s="219"/>
    </row>
    <row r="273" spans="1:16" x14ac:dyDescent="0.35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</row>
    <row r="274" spans="1:16" x14ac:dyDescent="0.35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</row>
    <row r="275" spans="1:16" x14ac:dyDescent="0.35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</row>
    <row r="276" spans="1:16" x14ac:dyDescent="0.35">
      <c r="A276" s="197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</row>
    <row r="277" spans="1:16" x14ac:dyDescent="0.35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</row>
    <row r="278" spans="1:16" x14ac:dyDescent="0.35">
      <c r="A278" s="197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</row>
    <row r="279" spans="1:16" x14ac:dyDescent="0.35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</row>
    <row r="280" spans="1:16" x14ac:dyDescent="0.35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</row>
    <row r="281" spans="1:16" x14ac:dyDescent="0.35">
      <c r="A281" s="197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</row>
    <row r="282" spans="1:16" x14ac:dyDescent="0.35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</row>
    <row r="283" spans="1:16" x14ac:dyDescent="0.35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</row>
    <row r="284" spans="1:16" x14ac:dyDescent="0.35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</row>
    <row r="285" spans="1:16" x14ac:dyDescent="0.35">
      <c r="A285" s="197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</row>
    <row r="286" spans="1:16" x14ac:dyDescent="0.35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</row>
    <row r="287" spans="1:16" x14ac:dyDescent="0.35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</row>
    <row r="288" spans="1:16" x14ac:dyDescent="0.35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</row>
    <row r="289" spans="1:16" x14ac:dyDescent="0.35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</row>
    <row r="290" spans="1:16" x14ac:dyDescent="0.35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</row>
    <row r="291" spans="1:16" x14ac:dyDescent="0.35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</row>
    <row r="292" spans="1:16" x14ac:dyDescent="0.35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</row>
    <row r="293" spans="1:16" x14ac:dyDescent="0.35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</row>
    <row r="294" spans="1:16" x14ac:dyDescent="0.35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</row>
    <row r="295" spans="1:16" x14ac:dyDescent="0.35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</row>
    <row r="296" spans="1:16" x14ac:dyDescent="0.35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</row>
    <row r="297" spans="1:16" x14ac:dyDescent="0.35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</row>
    <row r="298" spans="1:16" x14ac:dyDescent="0.35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</row>
    <row r="299" spans="1:16" x14ac:dyDescent="0.35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</row>
    <row r="300" spans="1:16" x14ac:dyDescent="0.35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</row>
    <row r="301" spans="1:16" x14ac:dyDescent="0.35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</row>
    <row r="302" spans="1:16" x14ac:dyDescent="0.35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</row>
    <row r="303" spans="1:16" x14ac:dyDescent="0.35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</row>
    <row r="304" spans="1:16" x14ac:dyDescent="0.35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</row>
    <row r="305" spans="1:16" x14ac:dyDescent="0.35">
      <c r="A305" s="197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</row>
    <row r="306" spans="1:16" x14ac:dyDescent="0.35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</row>
    <row r="307" spans="1:16" x14ac:dyDescent="0.35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</row>
    <row r="308" spans="1:16" x14ac:dyDescent="0.35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</row>
    <row r="309" spans="1:16" x14ac:dyDescent="0.35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</row>
    <row r="310" spans="1:16" x14ac:dyDescent="0.35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</row>
  </sheetData>
  <sheetProtection selectLockedCells="1" selectUnlockedCells="1"/>
  <mergeCells count="60">
    <mergeCell ref="B3:C3"/>
    <mergeCell ref="D3:G3"/>
    <mergeCell ref="I3:K3"/>
    <mergeCell ref="N3:O3"/>
    <mergeCell ref="B5:C5"/>
    <mergeCell ref="D5:G5"/>
    <mergeCell ref="I5:K5"/>
    <mergeCell ref="L5:O5"/>
    <mergeCell ref="B7:C7"/>
    <mergeCell ref="D7:G7"/>
    <mergeCell ref="I7:K7"/>
    <mergeCell ref="L7:O7"/>
    <mergeCell ref="B9:C9"/>
    <mergeCell ref="D9:G9"/>
    <mergeCell ref="I9:K9"/>
    <mergeCell ref="L9:O9"/>
    <mergeCell ref="B11:C11"/>
    <mergeCell ref="D11:G11"/>
    <mergeCell ref="I11:K11"/>
    <mergeCell ref="L11:O11"/>
    <mergeCell ref="H15:H16"/>
    <mergeCell ref="I15:J16"/>
    <mergeCell ref="K15:L15"/>
    <mergeCell ref="M15:O16"/>
    <mergeCell ref="D16:E16"/>
    <mergeCell ref="H29:I29"/>
    <mergeCell ref="H30:I30"/>
    <mergeCell ref="H31:I31"/>
    <mergeCell ref="O21:O25"/>
    <mergeCell ref="F22:F25"/>
    <mergeCell ref="G22:G25"/>
    <mergeCell ref="H22:N22"/>
    <mergeCell ref="H23:H24"/>
    <mergeCell ref="I23:N23"/>
    <mergeCell ref="I24:I25"/>
    <mergeCell ref="J24:L24"/>
    <mergeCell ref="M24:M25"/>
    <mergeCell ref="N24:N25"/>
    <mergeCell ref="F21:N21"/>
    <mergeCell ref="A27:B27"/>
    <mergeCell ref="A21:A25"/>
    <mergeCell ref="B21:B25"/>
    <mergeCell ref="C21:C25"/>
    <mergeCell ref="D21:D25"/>
    <mergeCell ref="P21:P25"/>
    <mergeCell ref="B12:C12"/>
    <mergeCell ref="I12:K12"/>
    <mergeCell ref="L12:O12"/>
    <mergeCell ref="D12:G12"/>
    <mergeCell ref="E21:E25"/>
    <mergeCell ref="A17:B17"/>
    <mergeCell ref="D17:E17"/>
    <mergeCell ref="M17:O17"/>
    <mergeCell ref="A18:B18"/>
    <mergeCell ref="D18:E18"/>
    <mergeCell ref="M18:O18"/>
    <mergeCell ref="A14:O14"/>
    <mergeCell ref="A15:B16"/>
    <mergeCell ref="C15:E15"/>
    <mergeCell ref="F15:G15"/>
  </mergeCells>
  <dataValidations count="1">
    <dataValidation type="list" allowBlank="1" showInputMessage="1" showErrorMessage="1" sqref="J18" xr:uid="{00000000-0002-0000-0300-000000000000}">
      <formula1>Факт</formula1>
    </dataValidation>
  </dataValidations>
  <pageMargins left="0.31" right="0.15748031496062992" top="0.19685039370078741" bottom="0.19685039370078741" header="0.19685039370078741" footer="0.15748031496062992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R133"/>
  <sheetViews>
    <sheetView view="pageBreakPreview" zoomScaleNormal="90" zoomScaleSheetLayoutView="100" workbookViewId="0">
      <selection sqref="A1:XFD1048576"/>
    </sheetView>
  </sheetViews>
  <sheetFormatPr defaultRowHeight="14.5" x14ac:dyDescent="0.35"/>
  <cols>
    <col min="1" max="1" width="4" customWidth="1"/>
    <col min="4" max="4" width="11.1796875" customWidth="1"/>
    <col min="6" max="6" width="10" customWidth="1"/>
    <col min="8" max="8" width="8.1796875" customWidth="1"/>
    <col min="9" max="9" width="7.7265625" customWidth="1"/>
    <col min="12" max="12" width="12.453125" customWidth="1"/>
    <col min="13" max="13" width="4.453125" customWidth="1"/>
    <col min="14" max="14" width="6" customWidth="1"/>
    <col min="17" max="17" width="5.1796875" customWidth="1"/>
  </cols>
  <sheetData>
    <row r="1" spans="1:18" x14ac:dyDescent="0.35">
      <c r="A1" s="55"/>
      <c r="B1" s="55"/>
      <c r="C1" s="55"/>
      <c r="D1" s="55"/>
      <c r="E1" s="55"/>
      <c r="F1" s="55"/>
      <c r="G1" s="55"/>
      <c r="H1" s="55"/>
      <c r="I1" s="55"/>
      <c r="K1" s="55"/>
      <c r="L1" s="56" t="s">
        <v>64</v>
      </c>
      <c r="N1" s="55"/>
      <c r="O1" s="55"/>
      <c r="P1" s="55"/>
      <c r="Q1" s="55"/>
      <c r="R1" s="55"/>
    </row>
    <row r="2" spans="1:18" ht="24" customHeight="1" x14ac:dyDescent="0.35">
      <c r="A2" s="55"/>
      <c r="B2" s="55"/>
      <c r="C2" s="55"/>
      <c r="D2" s="55"/>
      <c r="E2" s="55"/>
      <c r="F2" s="55"/>
      <c r="G2" s="57" t="s">
        <v>87</v>
      </c>
      <c r="H2" s="55"/>
      <c r="I2" s="55"/>
      <c r="J2" s="56"/>
      <c r="K2" s="55"/>
      <c r="L2" s="55"/>
      <c r="M2" s="55"/>
      <c r="N2" s="55"/>
      <c r="O2" s="55"/>
      <c r="P2" s="55"/>
      <c r="Q2" s="55"/>
      <c r="R2" s="55"/>
    </row>
    <row r="3" spans="1:18" ht="24" customHeight="1" x14ac:dyDescent="0.35">
      <c r="A3" s="55"/>
      <c r="B3" s="105" t="s">
        <v>88</v>
      </c>
      <c r="C3" s="55"/>
      <c r="D3" s="55"/>
      <c r="E3" s="55"/>
      <c r="G3" s="57"/>
      <c r="H3" s="55"/>
      <c r="I3" s="55"/>
      <c r="J3" s="56"/>
      <c r="K3" s="55"/>
      <c r="L3" s="55"/>
      <c r="M3" s="55"/>
      <c r="N3" s="55"/>
      <c r="O3" s="55"/>
      <c r="P3" s="55"/>
      <c r="Q3" s="55"/>
      <c r="R3" s="55"/>
    </row>
    <row r="4" spans="1:18" ht="15.5" x14ac:dyDescent="0.35">
      <c r="A4" s="55"/>
      <c r="B4" s="84" t="s">
        <v>63</v>
      </c>
      <c r="C4" s="6"/>
      <c r="D4" s="7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5"/>
      <c r="R4" s="55"/>
    </row>
    <row r="5" spans="1:18" ht="10.5" customHeight="1" x14ac:dyDescent="0.3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5.75" customHeight="1" x14ac:dyDescent="0.35">
      <c r="A6" s="55"/>
      <c r="B6" s="348" t="s">
        <v>12</v>
      </c>
      <c r="C6" s="567"/>
      <c r="D6" s="567"/>
      <c r="E6" s="60" t="e">
        <f>#REF!</f>
        <v>#REF!</v>
      </c>
      <c r="F6" s="61" t="s">
        <v>17</v>
      </c>
      <c r="G6" s="541" t="e">
        <f>#REF!</f>
        <v>#REF!</v>
      </c>
      <c r="H6" s="542"/>
      <c r="I6" s="542"/>
      <c r="J6" s="543"/>
      <c r="K6" s="55"/>
      <c r="L6" s="55"/>
      <c r="M6" s="55"/>
      <c r="N6" s="55"/>
      <c r="O6" s="55"/>
      <c r="P6" s="55"/>
      <c r="Q6" s="55"/>
      <c r="R6" s="55"/>
    </row>
    <row r="7" spans="1:18" ht="6" customHeight="1" x14ac:dyDescent="0.3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35">
      <c r="A8" s="55"/>
      <c r="B8" s="341" t="s">
        <v>18</v>
      </c>
      <c r="C8" s="342"/>
      <c r="D8" s="544" t="e">
        <f>CONCATENATE(#REF!,#REF!,#REF!,#REF!,#REF!)</f>
        <v>#REF!</v>
      </c>
      <c r="E8" s="545"/>
      <c r="F8" s="545"/>
      <c r="G8" s="545"/>
      <c r="H8" s="546"/>
      <c r="I8" s="546"/>
      <c r="J8" s="547"/>
      <c r="K8" s="55"/>
      <c r="L8" s="55"/>
      <c r="M8" s="55"/>
      <c r="N8" s="55"/>
      <c r="O8" s="55"/>
      <c r="P8" s="55"/>
      <c r="Q8" s="55"/>
      <c r="R8" s="55"/>
    </row>
    <row r="9" spans="1:18" ht="5.25" customHeight="1" x14ac:dyDescent="0.35">
      <c r="A9" s="55"/>
      <c r="B9" s="18"/>
      <c r="C9" s="19"/>
      <c r="D9" s="53"/>
      <c r="E9" s="58"/>
      <c r="F9" s="58"/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x14ac:dyDescent="0.35">
      <c r="A10" s="55"/>
      <c r="B10" s="364" t="s">
        <v>11</v>
      </c>
      <c r="C10" s="531"/>
      <c r="D10" s="548" t="e">
        <f>#REF!</f>
        <v>#REF!</v>
      </c>
      <c r="E10" s="549"/>
      <c r="F10" s="63"/>
      <c r="G10" s="64"/>
      <c r="H10" s="62"/>
      <c r="I10" s="62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6" customHeight="1" x14ac:dyDescent="0.35">
      <c r="A11" s="55"/>
      <c r="B11" s="65"/>
      <c r="C11" s="65"/>
      <c r="D11" s="63"/>
      <c r="E11" s="66"/>
      <c r="F11" s="63"/>
      <c r="G11" s="63"/>
      <c r="H11" s="62"/>
      <c r="I11" s="62"/>
      <c r="J11" s="55"/>
      <c r="K11" s="55"/>
      <c r="L11" s="55"/>
      <c r="M11" s="55"/>
      <c r="N11" s="55"/>
      <c r="O11" s="55"/>
      <c r="P11" s="55"/>
      <c r="Q11" s="55"/>
      <c r="R11" s="55"/>
    </row>
    <row r="12" spans="1:18" x14ac:dyDescent="0.35">
      <c r="A12" s="55"/>
      <c r="B12" s="535" t="s">
        <v>65</v>
      </c>
      <c r="C12" s="536"/>
      <c r="D12" s="68" t="e">
        <f>#REF!</f>
        <v>#REF!</v>
      </c>
      <c r="E12" s="66"/>
      <c r="F12" s="67" t="s">
        <v>66</v>
      </c>
      <c r="G12" s="69" t="e">
        <f>#REF!</f>
        <v>#REF!</v>
      </c>
      <c r="H12" s="62"/>
      <c r="I12" s="62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5.25" customHeight="1" x14ac:dyDescent="0.35">
      <c r="A13" s="55"/>
      <c r="B13" s="25"/>
      <c r="C13" s="25"/>
      <c r="D13" s="24"/>
      <c r="E13" s="24"/>
      <c r="F13" s="24"/>
      <c r="G13" s="2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x14ac:dyDescent="0.35">
      <c r="A14" s="55"/>
      <c r="B14" s="364" t="s">
        <v>2</v>
      </c>
      <c r="C14" s="364"/>
      <c r="D14" s="532" t="e">
        <f>#REF!</f>
        <v>#REF!</v>
      </c>
      <c r="E14" s="533"/>
      <c r="F14" s="533"/>
      <c r="G14" s="53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6" customHeight="1" x14ac:dyDescent="0.35">
      <c r="A15" s="55"/>
      <c r="B15" s="22"/>
      <c r="C15" s="22"/>
      <c r="D15" s="26"/>
      <c r="E15" s="26"/>
      <c r="F15" s="26"/>
      <c r="G15" s="26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x14ac:dyDescent="0.35">
      <c r="A16" s="55"/>
      <c r="B16" s="527" t="s">
        <v>3</v>
      </c>
      <c r="C16" s="528"/>
      <c r="D16" s="528"/>
      <c r="E16" s="529" t="e">
        <f>#REF!</f>
        <v>#REF!</v>
      </c>
      <c r="F16" s="530"/>
      <c r="G16" s="530"/>
      <c r="H16" s="530"/>
      <c r="I16" s="89"/>
      <c r="J16" s="59"/>
      <c r="K16" s="55"/>
      <c r="L16" s="55"/>
      <c r="M16" s="55"/>
      <c r="N16" s="55"/>
      <c r="O16" s="55"/>
      <c r="P16" s="55"/>
      <c r="Q16" s="55"/>
      <c r="R16" s="55"/>
    </row>
    <row r="17" spans="1:18" ht="5.25" customHeight="1" x14ac:dyDescent="0.35">
      <c r="A17" s="55"/>
      <c r="B17" s="45"/>
      <c r="C17" s="46"/>
      <c r="D17" s="46"/>
      <c r="E17" s="46"/>
      <c r="F17" s="46"/>
      <c r="G17" s="46"/>
      <c r="H17" s="46"/>
      <c r="I17" s="46"/>
      <c r="J17" s="46"/>
      <c r="K17" s="55"/>
      <c r="L17" s="55"/>
      <c r="M17" s="55"/>
      <c r="N17" s="55"/>
      <c r="O17" s="55"/>
      <c r="P17" s="55"/>
      <c r="Q17" s="55"/>
      <c r="R17" s="55"/>
    </row>
    <row r="18" spans="1:18" x14ac:dyDescent="0.35">
      <c r="A18" s="70"/>
      <c r="B18" s="521" t="s">
        <v>13</v>
      </c>
      <c r="C18" s="522"/>
      <c r="D18" s="523"/>
      <c r="E18" s="524" t="e">
        <f>#REF!</f>
        <v>#REF!</v>
      </c>
      <c r="F18" s="525"/>
      <c r="G18" s="525"/>
      <c r="H18" s="526"/>
      <c r="I18" s="90"/>
      <c r="J18" s="54"/>
      <c r="K18" s="55"/>
      <c r="L18" s="55"/>
      <c r="M18" s="55"/>
      <c r="N18" s="55"/>
      <c r="O18" s="55"/>
      <c r="P18" s="55"/>
      <c r="Q18" s="55"/>
      <c r="R18" s="55"/>
    </row>
    <row r="19" spans="1:18" ht="4.5" customHeight="1" x14ac:dyDescent="0.35">
      <c r="A19" s="70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x14ac:dyDescent="0.35">
      <c r="A20" s="70"/>
      <c r="B20" s="348" t="s">
        <v>34</v>
      </c>
      <c r="C20" s="511"/>
      <c r="D20" s="512"/>
      <c r="E20" s="513" t="e">
        <f>#REF!</f>
        <v>#REF!</v>
      </c>
      <c r="F20" s="514"/>
      <c r="G20" s="514"/>
      <c r="H20" s="515"/>
      <c r="I20" s="91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6" customHeight="1" x14ac:dyDescent="0.35">
      <c r="A21" s="70"/>
      <c r="B21" s="47"/>
      <c r="C21" s="47"/>
      <c r="D21" s="47"/>
      <c r="E21" s="47"/>
      <c r="F21" s="47"/>
      <c r="G21" s="47"/>
      <c r="H21" s="47"/>
      <c r="I21" s="47"/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35">
      <c r="A22" s="70"/>
      <c r="B22" s="357" t="s">
        <v>37</v>
      </c>
      <c r="C22" s="516"/>
      <c r="D22" s="517"/>
      <c r="E22" s="518" t="e">
        <f>#REF!</f>
        <v>#REF!</v>
      </c>
      <c r="F22" s="519"/>
      <c r="G22" s="519"/>
      <c r="H22" s="520"/>
      <c r="I22" s="92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6" customHeight="1" x14ac:dyDescent="0.35">
      <c r="A23" s="70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62"/>
      <c r="M23" s="62"/>
      <c r="N23" s="55"/>
      <c r="O23" s="55"/>
      <c r="P23" s="55"/>
      <c r="Q23" s="55"/>
      <c r="R23" s="55"/>
    </row>
    <row r="24" spans="1:18" x14ac:dyDescent="0.35">
      <c r="A24" s="70"/>
      <c r="B24" s="550" t="s">
        <v>5</v>
      </c>
      <c r="C24" s="551"/>
      <c r="D24" s="552"/>
      <c r="E24" s="553" t="e">
        <f>#REF!</f>
        <v>#REF!</v>
      </c>
      <c r="F24" s="554"/>
      <c r="G24" s="554"/>
      <c r="H24" s="555"/>
      <c r="I24" s="75"/>
      <c r="J24" s="14"/>
      <c r="K24" s="14"/>
      <c r="L24" s="14"/>
      <c r="M24" s="14"/>
      <c r="N24" s="55"/>
      <c r="O24" s="55"/>
      <c r="P24" s="55"/>
      <c r="Q24" s="55"/>
      <c r="R24" s="55"/>
    </row>
    <row r="25" spans="1:18" ht="6.75" customHeight="1" x14ac:dyDescent="0.35">
      <c r="A25" s="70"/>
      <c r="B25" s="7"/>
      <c r="C25" s="7"/>
      <c r="D25" s="7"/>
      <c r="E25" s="7"/>
      <c r="F25" s="7"/>
      <c r="G25" s="7"/>
      <c r="H25" s="7"/>
      <c r="I25" s="7"/>
      <c r="J25" s="7"/>
      <c r="K25" s="7"/>
      <c r="L25" s="10"/>
      <c r="M25" s="10"/>
      <c r="N25" s="55"/>
      <c r="O25" s="55"/>
      <c r="P25" s="55"/>
      <c r="Q25" s="55"/>
      <c r="R25" s="55"/>
    </row>
    <row r="26" spans="1:18" ht="12" customHeight="1" x14ac:dyDescent="0.35">
      <c r="A26" s="70"/>
      <c r="B26" s="556" t="s">
        <v>52</v>
      </c>
      <c r="C26" s="557"/>
      <c r="D26" s="558"/>
      <c r="E26" s="559"/>
      <c r="F26" s="583" t="s">
        <v>53</v>
      </c>
      <c r="G26" s="331"/>
      <c r="H26" s="331"/>
      <c r="I26" s="331"/>
      <c r="J26" s="453"/>
      <c r="K26" s="95"/>
      <c r="L26" s="560"/>
      <c r="M26" s="561"/>
      <c r="N26" s="55"/>
      <c r="O26" s="55"/>
      <c r="P26" s="55"/>
      <c r="Q26" s="55"/>
      <c r="R26" s="55"/>
    </row>
    <row r="27" spans="1:18" ht="22.5" customHeight="1" x14ac:dyDescent="0.35">
      <c r="A27" s="70"/>
      <c r="B27" s="562" t="s">
        <v>54</v>
      </c>
      <c r="C27" s="562"/>
      <c r="D27" s="562" t="s">
        <v>55</v>
      </c>
      <c r="E27" s="563"/>
      <c r="F27" s="562" t="s">
        <v>24</v>
      </c>
      <c r="G27" s="563"/>
      <c r="H27" s="564" t="s">
        <v>41</v>
      </c>
      <c r="I27" s="564" t="s">
        <v>25</v>
      </c>
      <c r="J27" s="564" t="s">
        <v>26</v>
      </c>
      <c r="K27" s="62"/>
      <c r="L27" s="561"/>
      <c r="M27" s="561"/>
      <c r="N27" s="55"/>
      <c r="O27" s="55"/>
      <c r="P27" s="55"/>
      <c r="Q27" s="55"/>
      <c r="R27" s="55"/>
    </row>
    <row r="28" spans="1:18" ht="51.75" customHeight="1" x14ac:dyDescent="0.35">
      <c r="A28" s="70"/>
      <c r="B28" s="71" t="s">
        <v>39</v>
      </c>
      <c r="C28" s="71" t="s">
        <v>23</v>
      </c>
      <c r="D28" s="71" t="s">
        <v>56</v>
      </c>
      <c r="E28" s="71" t="s">
        <v>57</v>
      </c>
      <c r="F28" s="72" t="s">
        <v>49</v>
      </c>
      <c r="G28" s="72" t="s">
        <v>42</v>
      </c>
      <c r="H28" s="565"/>
      <c r="I28" s="566"/>
      <c r="J28" s="566"/>
      <c r="K28" s="62"/>
      <c r="L28" s="561"/>
      <c r="M28" s="561"/>
      <c r="N28" s="55"/>
      <c r="O28" s="55"/>
      <c r="P28" s="55"/>
      <c r="Q28" s="55"/>
      <c r="R28" s="55"/>
    </row>
    <row r="29" spans="1:18" x14ac:dyDescent="0.35">
      <c r="A29" s="70"/>
      <c r="B29" s="73">
        <v>1</v>
      </c>
      <c r="C29" s="73">
        <f>B29+1</f>
        <v>2</v>
      </c>
      <c r="D29" s="73">
        <f t="shared" ref="D29:H29" si="0">C29+1</f>
        <v>3</v>
      </c>
      <c r="E29" s="73">
        <f t="shared" si="0"/>
        <v>4</v>
      </c>
      <c r="F29" s="73">
        <f t="shared" si="0"/>
        <v>5</v>
      </c>
      <c r="G29" s="73">
        <f t="shared" si="0"/>
        <v>6</v>
      </c>
      <c r="H29" s="73">
        <f t="shared" si="0"/>
        <v>7</v>
      </c>
      <c r="I29" s="73">
        <f t="shared" ref="I29" si="1">H29+1</f>
        <v>8</v>
      </c>
      <c r="J29" s="73">
        <f t="shared" ref="J29" si="2">I29+1</f>
        <v>9</v>
      </c>
      <c r="K29" s="96"/>
      <c r="L29" s="537"/>
      <c r="M29" s="538"/>
      <c r="N29" s="55"/>
      <c r="O29" s="55"/>
      <c r="P29" s="55"/>
      <c r="Q29" s="55"/>
      <c r="R29" s="55"/>
    </row>
    <row r="30" spans="1:18" x14ac:dyDescent="0.35">
      <c r="A30" s="70"/>
      <c r="B30" s="74" t="e">
        <f>#REF!</f>
        <v>#REF!</v>
      </c>
      <c r="C30" s="74" t="e">
        <f>#REF!</f>
        <v>#REF!</v>
      </c>
      <c r="D30" s="74" t="e">
        <f>#REF!</f>
        <v>#REF!</v>
      </c>
      <c r="E30" s="74" t="e">
        <f>#REF!</f>
        <v>#REF!</v>
      </c>
      <c r="F30" s="74" t="e">
        <f>#REF!</f>
        <v>#REF!</v>
      </c>
      <c r="G30" s="74" t="e">
        <f>#REF!</f>
        <v>#REF!</v>
      </c>
      <c r="H30" s="74" t="e">
        <f>#REF!</f>
        <v>#REF!</v>
      </c>
      <c r="I30" s="93" t="e">
        <f>#REF!</f>
        <v>#REF!</v>
      </c>
      <c r="J30" s="74" t="e">
        <f>#REF!</f>
        <v>#REF!</v>
      </c>
      <c r="K30" s="94"/>
      <c r="L30" s="539"/>
      <c r="M30" s="540"/>
      <c r="N30" s="55"/>
      <c r="O30" s="55"/>
      <c r="P30" s="55"/>
      <c r="Q30" s="55"/>
      <c r="R30" s="55"/>
    </row>
    <row r="31" spans="1:18" ht="6.75" customHeight="1" x14ac:dyDescent="0.35">
      <c r="A31" s="70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s="5" customFormat="1" ht="15.5" x14ac:dyDescent="0.35">
      <c r="A32" s="80"/>
      <c r="B32" s="81"/>
      <c r="C32" s="81"/>
      <c r="D32" s="82" t="s">
        <v>68</v>
      </c>
      <c r="E32" s="81"/>
      <c r="F32" s="81"/>
      <c r="G32" s="81"/>
      <c r="H32" s="81"/>
      <c r="I32" s="81"/>
      <c r="J32" s="83"/>
      <c r="K32" s="84" t="s">
        <v>69</v>
      </c>
      <c r="L32" s="81"/>
      <c r="M32" s="81"/>
      <c r="N32" s="81"/>
      <c r="O32" s="81"/>
      <c r="P32" s="81"/>
      <c r="Q32" s="80"/>
      <c r="R32" s="80"/>
    </row>
    <row r="33" spans="1:18" ht="6" customHeight="1" x14ac:dyDescent="0.35">
      <c r="A33" s="70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x14ac:dyDescent="0.35">
      <c r="B34" s="569" t="s">
        <v>67</v>
      </c>
      <c r="C34" s="552"/>
      <c r="D34" s="571" t="e">
        <f>IF(#REF!="ні",CONCATENATE(#REF!,#REF!,#REF!,#REF!,#REF!),CONCATENATE(#REF!,#REF!,#REF!,#REF!,#REF!))</f>
        <v>#REF!</v>
      </c>
      <c r="E34" s="554"/>
      <c r="F34" s="554"/>
      <c r="G34" s="555"/>
      <c r="H34" s="78"/>
      <c r="I34" s="78"/>
      <c r="J34" s="569" t="s">
        <v>70</v>
      </c>
      <c r="K34" s="552"/>
      <c r="L34" s="568" t="e">
        <f>CONCATENATE(#REF!,#REF!,#REF!,#REF!,#REF!)</f>
        <v>#REF!</v>
      </c>
      <c r="M34" s="554"/>
      <c r="N34" s="554"/>
      <c r="O34" s="554"/>
      <c r="P34" s="555"/>
      <c r="R34" s="55"/>
    </row>
    <row r="35" spans="1:18" s="55" customFormat="1" ht="5.25" customHeight="1" x14ac:dyDescent="0.35"/>
    <row r="36" spans="1:18" x14ac:dyDescent="0.35">
      <c r="B36" s="569" t="s">
        <v>1</v>
      </c>
      <c r="C36" s="552"/>
      <c r="D36" s="107" t="e">
        <f>IF(#REF!="ні",#REF!,#REF!)</f>
        <v>#REF!</v>
      </c>
      <c r="E36" s="55"/>
      <c r="F36" s="55"/>
      <c r="G36" s="55"/>
      <c r="H36" s="55"/>
      <c r="I36" s="55"/>
      <c r="J36" s="569" t="s">
        <v>1</v>
      </c>
      <c r="K36" s="552"/>
      <c r="L36" s="107" t="e">
        <f>#REF!</f>
        <v>#REF!</v>
      </c>
      <c r="M36" s="55"/>
      <c r="N36" s="55"/>
      <c r="O36" s="55"/>
      <c r="P36" s="55"/>
      <c r="R36" s="55"/>
    </row>
    <row r="37" spans="1:18" s="55" customFormat="1" ht="5.25" customHeight="1" x14ac:dyDescent="0.35"/>
    <row r="38" spans="1:18" x14ac:dyDescent="0.35">
      <c r="B38" s="569" t="s">
        <v>16</v>
      </c>
      <c r="C38" s="552"/>
      <c r="D38" s="570" t="e">
        <f>IF(#REF!="ні",#REF!,#REF!)</f>
        <v>#REF!</v>
      </c>
      <c r="E38" s="555"/>
      <c r="F38" s="55"/>
      <c r="G38" s="55"/>
      <c r="H38" s="55"/>
      <c r="I38" s="55"/>
      <c r="J38" s="569" t="s">
        <v>16</v>
      </c>
      <c r="K38" s="552"/>
      <c r="L38" s="570" t="e">
        <f>#REF!</f>
        <v>#REF!</v>
      </c>
      <c r="M38" s="554"/>
      <c r="N38" s="555"/>
      <c r="O38" s="55"/>
      <c r="P38" s="55"/>
      <c r="Q38" s="55"/>
      <c r="R38" s="55"/>
    </row>
    <row r="39" spans="1:18" s="55" customFormat="1" ht="5.25" customHeight="1" x14ac:dyDescent="0.35"/>
    <row r="40" spans="1:18" x14ac:dyDescent="0.35">
      <c r="B40" s="569" t="s">
        <v>71</v>
      </c>
      <c r="C40" s="552"/>
      <c r="D40" s="571" t="e">
        <f>IF(#REF!="ні", CONCATENATE(#REF!,#REF!,#REF!),CONCATENATE(#REF!,#REF!,#REF!))</f>
        <v>#REF!</v>
      </c>
      <c r="E40" s="554"/>
      <c r="F40" s="554"/>
      <c r="G40" s="555"/>
      <c r="H40" s="55"/>
      <c r="I40" s="55"/>
      <c r="J40" s="569" t="s">
        <v>71</v>
      </c>
      <c r="K40" s="552"/>
      <c r="L40" s="571" t="e">
        <f>CONCATENATE(#REF!,#REF!,#REF!)</f>
        <v>#REF!</v>
      </c>
      <c r="M40" s="554"/>
      <c r="N40" s="554"/>
      <c r="O40" s="554"/>
      <c r="P40" s="555"/>
      <c r="R40" s="55"/>
    </row>
    <row r="41" spans="1:18" s="55" customFormat="1" ht="4.5" customHeight="1" x14ac:dyDescent="0.35"/>
    <row r="42" spans="1:18" x14ac:dyDescent="0.35">
      <c r="B42" s="569" t="s">
        <v>73</v>
      </c>
      <c r="C42" s="552"/>
      <c r="D42" s="571" t="e">
        <f>IF(#REF!="ні",#REF!,#REF!)</f>
        <v>#REF!</v>
      </c>
      <c r="E42" s="554"/>
      <c r="F42" s="554"/>
      <c r="G42" s="555"/>
      <c r="H42" s="55"/>
      <c r="I42" s="55"/>
      <c r="J42" s="569" t="s">
        <v>73</v>
      </c>
      <c r="K42" s="552"/>
      <c r="L42" s="571" t="e">
        <f>#REF!</f>
        <v>#REF!</v>
      </c>
      <c r="M42" s="554"/>
      <c r="N42" s="554"/>
      <c r="O42" s="554"/>
      <c r="P42" s="555"/>
      <c r="R42" s="55"/>
    </row>
    <row r="43" spans="1:18" s="55" customFormat="1" ht="6.75" customHeight="1" x14ac:dyDescent="0.35">
      <c r="B43" s="77"/>
      <c r="C43" s="77"/>
      <c r="D43" s="78"/>
      <c r="E43" s="78"/>
      <c r="F43" s="78"/>
      <c r="G43" s="78"/>
      <c r="J43" s="77"/>
      <c r="K43" s="77"/>
      <c r="L43" s="78"/>
      <c r="M43" s="78"/>
      <c r="N43" s="78"/>
      <c r="O43" s="78"/>
      <c r="P43" s="78"/>
    </row>
    <row r="44" spans="1:18" x14ac:dyDescent="0.35">
      <c r="A44" s="55"/>
      <c r="B44" s="569" t="s">
        <v>74</v>
      </c>
      <c r="C44" s="575"/>
      <c r="D44" s="576" t="e">
        <f>IF(#REF!="ні",#REF!,#REF!)</f>
        <v>#REF!</v>
      </c>
      <c r="E44" s="555"/>
      <c r="F44" s="78"/>
      <c r="G44" s="78"/>
      <c r="H44" s="55"/>
      <c r="I44" s="55"/>
      <c r="J44" s="569" t="s">
        <v>74</v>
      </c>
      <c r="K44" s="547"/>
      <c r="L44" s="577" t="e">
        <f>#REF!</f>
        <v>#REF!</v>
      </c>
      <c r="M44" s="554"/>
      <c r="N44" s="555"/>
      <c r="O44" s="78"/>
      <c r="P44" s="78"/>
      <c r="R44" s="55"/>
    </row>
    <row r="45" spans="1:18" s="55" customFormat="1" ht="6.75" customHeight="1" x14ac:dyDescent="0.35"/>
    <row r="46" spans="1:18" x14ac:dyDescent="0.35">
      <c r="B46" s="76" t="s">
        <v>72</v>
      </c>
      <c r="C46" s="572" t="e">
        <f>IF(#REF!="ні",#REF!,CONCATENATE(#REF!,#REF!,#REF!,#REF!,#REF!,#REF!,#REF!,#REF!,#REF!,#REF!,#REF!,#REF!,#REF!))</f>
        <v>#REF!</v>
      </c>
      <c r="D46" s="573"/>
      <c r="E46" s="573"/>
      <c r="F46" s="573"/>
      <c r="G46" s="574"/>
      <c r="H46" s="55"/>
      <c r="I46" s="55"/>
      <c r="J46" s="76" t="s">
        <v>72</v>
      </c>
      <c r="K46" s="571" t="e">
        <f>#REF!</f>
        <v>#REF!</v>
      </c>
      <c r="L46" s="554"/>
      <c r="M46" s="554"/>
      <c r="N46" s="554"/>
      <c r="O46" s="554"/>
      <c r="P46" s="555"/>
      <c r="R46" s="55"/>
    </row>
    <row r="47" spans="1:18" s="55" customFormat="1" ht="7.5" customHeight="1" x14ac:dyDescent="0.35"/>
    <row r="48" spans="1:18" s="80" customFormat="1" ht="15.5" x14ac:dyDescent="0.35">
      <c r="B48" s="81"/>
      <c r="C48" s="81"/>
      <c r="D48" s="84" t="s">
        <v>75</v>
      </c>
      <c r="E48" s="81"/>
      <c r="F48" s="81"/>
      <c r="G48" s="81"/>
      <c r="H48" s="81"/>
      <c r="I48" s="81"/>
      <c r="J48" s="81"/>
      <c r="K48" s="84" t="s">
        <v>76</v>
      </c>
      <c r="L48" s="81"/>
      <c r="M48" s="81"/>
      <c r="N48" s="81"/>
      <c r="O48" s="81"/>
      <c r="P48" s="81"/>
    </row>
    <row r="49" spans="2:18" s="55" customFormat="1" ht="6" customHeight="1" x14ac:dyDescent="0.35"/>
    <row r="50" spans="2:18" x14ac:dyDescent="0.35">
      <c r="B50" s="581" t="s">
        <v>6</v>
      </c>
      <c r="C50" s="581"/>
      <c r="D50" s="579" t="e">
        <f>#REF!</f>
        <v>#REF!</v>
      </c>
      <c r="E50" s="579"/>
      <c r="F50" s="579"/>
      <c r="G50" s="579"/>
      <c r="H50" s="55"/>
      <c r="I50" s="55"/>
      <c r="J50" s="581" t="s">
        <v>6</v>
      </c>
      <c r="K50" s="581"/>
      <c r="L50" s="582" t="e">
        <f>#REF!</f>
        <v>#REF!</v>
      </c>
      <c r="M50" s="582"/>
      <c r="N50" s="582"/>
      <c r="O50" s="582"/>
      <c r="P50" s="582"/>
      <c r="R50" s="55"/>
    </row>
    <row r="51" spans="2:18" s="55" customFormat="1" ht="6" customHeight="1" x14ac:dyDescent="0.35">
      <c r="B51" s="85"/>
      <c r="C51" s="85"/>
      <c r="D51" s="88"/>
      <c r="E51" s="88"/>
      <c r="F51" s="88"/>
      <c r="G51" s="88"/>
      <c r="J51" s="85"/>
      <c r="K51" s="85"/>
      <c r="L51" s="88"/>
      <c r="M51" s="88"/>
      <c r="N51" s="88"/>
      <c r="O51" s="88"/>
      <c r="P51" s="88"/>
    </row>
    <row r="52" spans="2:18" x14ac:dyDescent="0.35">
      <c r="B52" s="97" t="s">
        <v>72</v>
      </c>
      <c r="C52" s="584" t="e">
        <f>CONCATENATE(#REF!,#REF!,#REF!,#REF!,#REF!,#REF!,#REF!,#REF!,#REF!,#REF!)</f>
        <v>#REF!</v>
      </c>
      <c r="D52" s="522"/>
      <c r="E52" s="522"/>
      <c r="F52" s="522"/>
      <c r="G52" s="523"/>
      <c r="H52" s="98"/>
      <c r="I52" s="55"/>
      <c r="J52" s="97" t="s">
        <v>72</v>
      </c>
      <c r="K52" s="585" t="e">
        <f>CONCATENATE(#REF!,#REF!,#REF!,#REF!,#REF!,#REF!,#REF!,#REF!)</f>
        <v>#REF!</v>
      </c>
      <c r="L52" s="522"/>
      <c r="M52" s="522"/>
      <c r="N52" s="522"/>
      <c r="O52" s="522"/>
      <c r="P52" s="523"/>
      <c r="Q52" s="99"/>
      <c r="R52" s="55"/>
    </row>
    <row r="53" spans="2:18" s="55" customFormat="1" ht="6.75" customHeight="1" x14ac:dyDescent="0.35">
      <c r="B53" s="85"/>
      <c r="C53" s="85"/>
      <c r="D53" s="88"/>
      <c r="E53" s="88"/>
      <c r="F53" s="88"/>
      <c r="G53" s="88"/>
      <c r="J53" s="85"/>
      <c r="K53" s="85"/>
      <c r="L53" s="88"/>
      <c r="M53" s="88"/>
      <c r="N53" s="88"/>
      <c r="O53" s="88"/>
      <c r="P53" s="88"/>
    </row>
    <row r="54" spans="2:18" x14ac:dyDescent="0.35">
      <c r="B54" s="581" t="s">
        <v>77</v>
      </c>
      <c r="C54" s="581"/>
      <c r="D54" s="579" t="e">
        <f>#REF!</f>
        <v>#REF!</v>
      </c>
      <c r="E54" s="579"/>
      <c r="F54" s="579"/>
      <c r="G54" s="579"/>
      <c r="H54" s="55"/>
      <c r="I54" s="55"/>
      <c r="J54" s="581" t="s">
        <v>77</v>
      </c>
      <c r="K54" s="581"/>
      <c r="L54" s="582" t="e">
        <f>#REF!</f>
        <v>#REF!</v>
      </c>
      <c r="M54" s="582"/>
      <c r="N54" s="582"/>
      <c r="O54" s="582"/>
      <c r="P54" s="582"/>
      <c r="R54" s="55"/>
    </row>
    <row r="55" spans="2:18" s="55" customFormat="1" ht="7.5" customHeight="1" x14ac:dyDescent="0.35">
      <c r="B55" s="85"/>
      <c r="C55" s="85"/>
      <c r="D55" s="88"/>
      <c r="E55" s="88"/>
      <c r="F55" s="88"/>
      <c r="G55" s="88"/>
      <c r="J55" s="85"/>
      <c r="K55" s="85"/>
      <c r="L55" s="88"/>
      <c r="M55" s="88"/>
      <c r="N55" s="88"/>
      <c r="O55" s="88"/>
      <c r="P55" s="88"/>
    </row>
    <row r="56" spans="2:18" x14ac:dyDescent="0.35">
      <c r="B56" s="581" t="s">
        <v>78</v>
      </c>
      <c r="C56" s="581"/>
      <c r="D56" s="578" t="e">
        <f>#REF!</f>
        <v>#REF!</v>
      </c>
      <c r="E56" s="579"/>
      <c r="F56" s="579"/>
      <c r="G56" s="579"/>
      <c r="H56" s="55"/>
      <c r="I56" s="55"/>
      <c r="J56" s="581" t="s">
        <v>78</v>
      </c>
      <c r="K56" s="581"/>
      <c r="L56" s="586" t="e">
        <f>#REF!</f>
        <v>#REF!</v>
      </c>
      <c r="M56" s="582"/>
      <c r="N56" s="582"/>
      <c r="O56" s="582"/>
      <c r="P56" s="582"/>
      <c r="R56" s="55"/>
    </row>
    <row r="57" spans="2:18" s="55" customFormat="1" ht="6" customHeight="1" x14ac:dyDescent="0.35">
      <c r="B57" s="85"/>
      <c r="C57" s="85"/>
      <c r="D57" s="88"/>
      <c r="E57" s="88"/>
      <c r="F57" s="88"/>
      <c r="G57" s="88"/>
      <c r="J57" s="85"/>
      <c r="K57" s="85"/>
      <c r="L57" s="88"/>
      <c r="M57" s="88"/>
      <c r="N57" s="88"/>
      <c r="O57" s="88"/>
      <c r="P57" s="88"/>
    </row>
    <row r="58" spans="2:18" x14ac:dyDescent="0.35">
      <c r="B58" s="581" t="s">
        <v>79</v>
      </c>
      <c r="C58" s="581"/>
      <c r="D58" s="580" t="e">
        <f>#REF!</f>
        <v>#REF!</v>
      </c>
      <c r="E58" s="580"/>
      <c r="F58" s="580"/>
      <c r="G58" s="580"/>
      <c r="H58" s="55"/>
      <c r="I58" s="55"/>
      <c r="J58" s="581" t="s">
        <v>79</v>
      </c>
      <c r="K58" s="581"/>
      <c r="L58" s="587" t="e">
        <f>#REF!</f>
        <v>#REF!</v>
      </c>
      <c r="M58" s="587"/>
      <c r="N58" s="587"/>
      <c r="O58" s="587"/>
      <c r="P58" s="587"/>
      <c r="R58" s="55"/>
    </row>
    <row r="59" spans="2:18" s="55" customFormat="1" ht="6" customHeight="1" x14ac:dyDescent="0.35">
      <c r="B59" s="85"/>
      <c r="C59" s="85"/>
      <c r="D59" s="88"/>
      <c r="E59" s="88"/>
      <c r="F59" s="88"/>
      <c r="G59" s="88"/>
      <c r="J59" s="85"/>
      <c r="K59" s="85"/>
      <c r="L59" s="88"/>
      <c r="M59" s="88"/>
      <c r="N59" s="88"/>
      <c r="O59" s="88"/>
      <c r="P59" s="88"/>
    </row>
    <row r="60" spans="2:18" x14ac:dyDescent="0.35">
      <c r="B60" s="581" t="s">
        <v>7</v>
      </c>
      <c r="C60" s="581"/>
      <c r="D60" s="579" t="e">
        <f>#REF!</f>
        <v>#REF!</v>
      </c>
      <c r="E60" s="579"/>
      <c r="F60" s="579"/>
      <c r="G60" s="579"/>
      <c r="H60" s="55"/>
      <c r="I60" s="55"/>
      <c r="J60" s="581" t="s">
        <v>7</v>
      </c>
      <c r="K60" s="581"/>
      <c r="L60" s="582" t="e">
        <f>#REF!</f>
        <v>#REF!</v>
      </c>
      <c r="M60" s="582"/>
      <c r="N60" s="582"/>
      <c r="O60" s="582"/>
      <c r="P60" s="582"/>
      <c r="R60" s="55"/>
    </row>
    <row r="61" spans="2:18" s="55" customFormat="1" ht="6.75" customHeight="1" x14ac:dyDescent="0.35"/>
    <row r="62" spans="2:18" s="86" customFormat="1" ht="15.5" x14ac:dyDescent="0.35">
      <c r="B62" s="84"/>
      <c r="C62" s="84"/>
      <c r="D62" s="84" t="s">
        <v>80</v>
      </c>
      <c r="E62" s="84"/>
      <c r="F62" s="84"/>
      <c r="G62" s="84"/>
      <c r="H62" s="84"/>
      <c r="I62" s="84"/>
      <c r="J62" s="84"/>
      <c r="K62" s="84" t="s">
        <v>81</v>
      </c>
      <c r="L62" s="84"/>
      <c r="M62" s="84"/>
      <c r="N62" s="84"/>
      <c r="O62" s="84"/>
      <c r="P62" s="84"/>
      <c r="R62" s="87"/>
    </row>
    <row r="63" spans="2:18" s="55" customFormat="1" ht="6" customHeight="1" x14ac:dyDescent="0.35"/>
    <row r="64" spans="2:18" x14ac:dyDescent="0.35">
      <c r="B64" s="588" t="s">
        <v>8</v>
      </c>
      <c r="C64" s="588"/>
      <c r="D64" s="589" t="e">
        <f>#REF!</f>
        <v>#REF!</v>
      </c>
      <c r="E64" s="589"/>
      <c r="F64" s="88"/>
      <c r="G64" s="88"/>
      <c r="H64" s="55"/>
      <c r="I64" s="55"/>
      <c r="J64" s="591" t="s">
        <v>7</v>
      </c>
      <c r="K64" s="592"/>
      <c r="L64" s="585" t="e">
        <f>#REF!</f>
        <v>#REF!</v>
      </c>
      <c r="M64" s="594"/>
      <c r="N64" s="594"/>
      <c r="O64" s="594"/>
      <c r="P64" s="329"/>
      <c r="R64" s="55"/>
    </row>
    <row r="65" spans="1:18" s="55" customFormat="1" ht="6.75" customHeight="1" x14ac:dyDescent="0.35">
      <c r="B65" s="85"/>
      <c r="C65" s="85"/>
      <c r="D65" s="88"/>
      <c r="E65" s="88"/>
      <c r="F65" s="88"/>
      <c r="G65" s="88"/>
    </row>
    <row r="66" spans="1:18" x14ac:dyDescent="0.35">
      <c r="B66" s="588" t="s">
        <v>9</v>
      </c>
      <c r="C66" s="588"/>
      <c r="D66" s="589" t="e">
        <f>#REF!</f>
        <v>#REF!</v>
      </c>
      <c r="E66" s="589"/>
      <c r="F66" s="589"/>
      <c r="G66" s="589"/>
      <c r="H66" s="55"/>
      <c r="I66" s="55"/>
      <c r="J66" s="100" t="s">
        <v>11</v>
      </c>
      <c r="K66" s="589" t="e">
        <f>#REF!</f>
        <v>#REF!</v>
      </c>
      <c r="L66" s="589"/>
      <c r="N66" s="55"/>
      <c r="O66" s="55"/>
      <c r="P66" s="55"/>
      <c r="R66" s="55"/>
    </row>
    <row r="67" spans="1:18" s="55" customFormat="1" ht="6.75" customHeight="1" x14ac:dyDescent="0.35">
      <c r="B67" s="85"/>
      <c r="C67" s="85"/>
      <c r="D67" s="88"/>
      <c r="E67" s="88"/>
      <c r="F67" s="88"/>
      <c r="G67" s="88"/>
    </row>
    <row r="68" spans="1:18" x14ac:dyDescent="0.35">
      <c r="B68" s="588" t="s">
        <v>10</v>
      </c>
      <c r="C68" s="588"/>
      <c r="D68" s="589" t="e">
        <f>#REF!</f>
        <v>#REF!</v>
      </c>
      <c r="E68" s="589"/>
      <c r="F68" s="589"/>
      <c r="G68" s="589"/>
      <c r="H68" s="55"/>
      <c r="I68" s="55"/>
      <c r="J68" s="101" t="s">
        <v>48</v>
      </c>
      <c r="K68" s="593" t="e">
        <f>#REF!</f>
        <v>#REF!</v>
      </c>
      <c r="L68" s="329"/>
      <c r="N68" s="55"/>
      <c r="O68" s="55"/>
      <c r="P68" s="55"/>
      <c r="R68" s="55"/>
    </row>
    <row r="69" spans="1:18" s="55" customFormat="1" ht="6" customHeight="1" x14ac:dyDescent="0.35">
      <c r="B69" s="85"/>
      <c r="C69" s="85"/>
      <c r="D69" s="88"/>
      <c r="E69" s="88"/>
      <c r="F69" s="88"/>
      <c r="G69" s="88"/>
    </row>
    <row r="70" spans="1:18" x14ac:dyDescent="0.35">
      <c r="B70" s="588" t="s">
        <v>82</v>
      </c>
      <c r="C70" s="588"/>
      <c r="D70" s="589" t="e">
        <f>#REF!</f>
        <v>#REF!</v>
      </c>
      <c r="E70" s="589"/>
      <c r="F70" s="88"/>
      <c r="G70" s="88"/>
      <c r="H70" s="55"/>
      <c r="I70" s="55"/>
      <c r="J70" s="588" t="s">
        <v>84</v>
      </c>
      <c r="K70" s="588"/>
      <c r="L70" s="593" t="e">
        <f>#REF!</f>
        <v>#REF!</v>
      </c>
      <c r="M70" s="594"/>
      <c r="N70" s="329"/>
      <c r="P70" s="55"/>
      <c r="R70" s="55"/>
    </row>
    <row r="71" spans="1:18" s="55" customFormat="1" ht="6" customHeight="1" x14ac:dyDescent="0.35">
      <c r="B71" s="85"/>
      <c r="C71" s="85"/>
      <c r="D71" s="88"/>
      <c r="E71" s="88"/>
      <c r="F71" s="88"/>
      <c r="G71" s="88"/>
    </row>
    <row r="72" spans="1:18" x14ac:dyDescent="0.35">
      <c r="B72" s="588" t="s">
        <v>83</v>
      </c>
      <c r="C72" s="588"/>
      <c r="D72" s="590" t="e">
        <f>#REF!</f>
        <v>#REF!</v>
      </c>
      <c r="E72" s="589"/>
      <c r="F72" s="88"/>
      <c r="G72" s="88"/>
      <c r="H72" s="55"/>
      <c r="I72" s="55"/>
      <c r="J72" s="588" t="s">
        <v>86</v>
      </c>
      <c r="K72" s="588"/>
      <c r="L72" s="103" t="e">
        <f>#REF!</f>
        <v>#REF!</v>
      </c>
      <c r="N72" s="588" t="s">
        <v>15</v>
      </c>
      <c r="O72" s="588"/>
      <c r="P72" s="104" t="e">
        <f>#REF!</f>
        <v>#REF!</v>
      </c>
      <c r="R72" s="55"/>
    </row>
    <row r="73" spans="1:18" s="55" customFormat="1" ht="6" customHeight="1" x14ac:dyDescent="0.35">
      <c r="B73" s="85"/>
      <c r="C73" s="85"/>
      <c r="D73" s="88"/>
      <c r="E73" s="88"/>
      <c r="F73" s="88"/>
      <c r="G73" s="88"/>
    </row>
    <row r="74" spans="1:18" x14ac:dyDescent="0.35">
      <c r="B74" s="588" t="s">
        <v>7</v>
      </c>
      <c r="C74" s="588"/>
      <c r="D74" s="589" t="e">
        <f>#REF!</f>
        <v>#REF!</v>
      </c>
      <c r="E74" s="589"/>
      <c r="F74" s="589"/>
      <c r="G74" s="589"/>
      <c r="H74" s="55"/>
      <c r="I74" s="55"/>
      <c r="J74" s="588" t="s">
        <v>85</v>
      </c>
      <c r="K74" s="588"/>
      <c r="L74" s="102" t="e">
        <f>#REF!</f>
        <v>#REF!</v>
      </c>
      <c r="M74" s="55"/>
      <c r="N74" s="55"/>
      <c r="O74" s="55"/>
      <c r="P74" s="55"/>
      <c r="Q74" s="55"/>
      <c r="R74" s="55"/>
    </row>
    <row r="75" spans="1:18" s="55" customFormat="1" ht="5.25" customHeight="1" x14ac:dyDescent="0.35"/>
    <row r="76" spans="1:18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55"/>
      <c r="R76" s="55"/>
    </row>
    <row r="77" spans="1:18" s="55" customFormat="1" ht="4.5" customHeight="1" x14ac:dyDescent="0.35"/>
    <row r="78" spans="1:18" ht="21" customHeight="1" x14ac:dyDescent="0.35">
      <c r="A78" s="55"/>
      <c r="C78" s="55"/>
      <c r="D78" s="55"/>
      <c r="E78" s="55"/>
      <c r="F78" s="55"/>
      <c r="G78" s="55"/>
      <c r="H78" s="55"/>
      <c r="I78" s="55"/>
      <c r="J78" s="106" t="s">
        <v>89</v>
      </c>
      <c r="L78" s="55"/>
      <c r="M78" s="55"/>
      <c r="N78" s="55"/>
      <c r="O78" s="55"/>
      <c r="P78" s="55"/>
      <c r="Q78" s="55"/>
      <c r="R78" s="55"/>
    </row>
    <row r="79" spans="1:18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x14ac:dyDescent="0.35">
      <c r="Q84" s="55"/>
      <c r="R84" s="55"/>
    </row>
    <row r="85" spans="1:18" x14ac:dyDescent="0.35">
      <c r="Q85" s="55"/>
      <c r="R85" s="55"/>
    </row>
    <row r="86" spans="1:18" x14ac:dyDescent="0.35">
      <c r="Q86" s="55"/>
      <c r="R86" s="55"/>
    </row>
    <row r="87" spans="1:18" x14ac:dyDescent="0.35">
      <c r="Q87" s="55"/>
      <c r="R87" s="55"/>
    </row>
    <row r="88" spans="1:18" x14ac:dyDescent="0.35">
      <c r="Q88" s="55"/>
      <c r="R88" s="55"/>
    </row>
    <row r="89" spans="1:18" x14ac:dyDescent="0.35">
      <c r="Q89" s="55"/>
      <c r="R89" s="55"/>
    </row>
    <row r="90" spans="1:18" x14ac:dyDescent="0.35">
      <c r="Q90" s="55"/>
      <c r="R90" s="55"/>
    </row>
    <row r="91" spans="1:18" x14ac:dyDescent="0.35">
      <c r="R91" s="55"/>
    </row>
    <row r="92" spans="1:18" x14ac:dyDescent="0.35">
      <c r="R92" s="55"/>
    </row>
    <row r="93" spans="1:18" x14ac:dyDescent="0.35">
      <c r="R93" s="55"/>
    </row>
    <row r="94" spans="1:18" x14ac:dyDescent="0.35">
      <c r="R94" s="55"/>
    </row>
    <row r="95" spans="1:18" x14ac:dyDescent="0.35">
      <c r="R95" s="55"/>
    </row>
    <row r="96" spans="1:18" x14ac:dyDescent="0.35">
      <c r="R96" s="55"/>
    </row>
    <row r="97" spans="18:18" x14ac:dyDescent="0.35">
      <c r="R97" s="55"/>
    </row>
    <row r="98" spans="18:18" x14ac:dyDescent="0.35">
      <c r="R98" s="55"/>
    </row>
    <row r="99" spans="18:18" x14ac:dyDescent="0.35">
      <c r="R99" s="55"/>
    </row>
    <row r="100" spans="18:18" x14ac:dyDescent="0.35">
      <c r="R100" s="55"/>
    </row>
    <row r="101" spans="18:18" x14ac:dyDescent="0.35">
      <c r="R101" s="55"/>
    </row>
    <row r="102" spans="18:18" x14ac:dyDescent="0.35">
      <c r="R102" s="55"/>
    </row>
    <row r="103" spans="18:18" x14ac:dyDescent="0.35">
      <c r="R103" s="55"/>
    </row>
    <row r="104" spans="18:18" x14ac:dyDescent="0.35">
      <c r="R104" s="55"/>
    </row>
    <row r="105" spans="18:18" x14ac:dyDescent="0.35">
      <c r="R105" s="55"/>
    </row>
    <row r="106" spans="18:18" x14ac:dyDescent="0.35">
      <c r="R106" s="55"/>
    </row>
    <row r="107" spans="18:18" x14ac:dyDescent="0.35">
      <c r="R107" s="55"/>
    </row>
    <row r="108" spans="18:18" x14ac:dyDescent="0.35">
      <c r="R108" s="55"/>
    </row>
    <row r="109" spans="18:18" x14ac:dyDescent="0.35">
      <c r="R109" s="55"/>
    </row>
    <row r="110" spans="18:18" x14ac:dyDescent="0.35">
      <c r="R110" s="55"/>
    </row>
    <row r="111" spans="18:18" x14ac:dyDescent="0.35">
      <c r="R111" s="55"/>
    </row>
    <row r="112" spans="18:18" x14ac:dyDescent="0.35">
      <c r="R112" s="55"/>
    </row>
    <row r="113" spans="18:18" x14ac:dyDescent="0.35">
      <c r="R113" s="55"/>
    </row>
    <row r="114" spans="18:18" x14ac:dyDescent="0.35">
      <c r="R114" s="55"/>
    </row>
    <row r="115" spans="18:18" x14ac:dyDescent="0.35">
      <c r="R115" s="55"/>
    </row>
    <row r="116" spans="18:18" x14ac:dyDescent="0.35">
      <c r="R116" s="55"/>
    </row>
    <row r="117" spans="18:18" x14ac:dyDescent="0.35">
      <c r="R117" s="55"/>
    </row>
    <row r="118" spans="18:18" x14ac:dyDescent="0.35">
      <c r="R118" s="55"/>
    </row>
    <row r="119" spans="18:18" x14ac:dyDescent="0.35">
      <c r="R119" s="55"/>
    </row>
    <row r="120" spans="18:18" x14ac:dyDescent="0.35">
      <c r="R120" s="55"/>
    </row>
    <row r="121" spans="18:18" x14ac:dyDescent="0.35">
      <c r="R121" s="55"/>
    </row>
    <row r="122" spans="18:18" x14ac:dyDescent="0.35">
      <c r="R122" s="55"/>
    </row>
    <row r="123" spans="18:18" x14ac:dyDescent="0.35">
      <c r="R123" s="55"/>
    </row>
    <row r="124" spans="18:18" x14ac:dyDescent="0.35">
      <c r="R124" s="55"/>
    </row>
    <row r="125" spans="18:18" x14ac:dyDescent="0.35">
      <c r="R125" s="55"/>
    </row>
    <row r="126" spans="18:18" x14ac:dyDescent="0.35">
      <c r="R126" s="55"/>
    </row>
    <row r="127" spans="18:18" x14ac:dyDescent="0.35">
      <c r="R127" s="55"/>
    </row>
    <row r="128" spans="18:18" x14ac:dyDescent="0.35">
      <c r="R128" s="55"/>
    </row>
    <row r="129" spans="18:18" x14ac:dyDescent="0.35">
      <c r="R129" s="55"/>
    </row>
    <row r="130" spans="18:18" x14ac:dyDescent="0.35">
      <c r="R130" s="55"/>
    </row>
    <row r="131" spans="18:18" x14ac:dyDescent="0.35">
      <c r="R131" s="55"/>
    </row>
    <row r="132" spans="18:18" x14ac:dyDescent="0.35">
      <c r="R132" s="55"/>
    </row>
    <row r="133" spans="18:18" x14ac:dyDescent="0.35">
      <c r="R133" s="55"/>
    </row>
  </sheetData>
  <mergeCells count="97">
    <mergeCell ref="J74:K74"/>
    <mergeCell ref="N72:O72"/>
    <mergeCell ref="J64:K64"/>
    <mergeCell ref="K68:L68"/>
    <mergeCell ref="K66:L66"/>
    <mergeCell ref="L64:P64"/>
    <mergeCell ref="J70:K70"/>
    <mergeCell ref="J72:K72"/>
    <mergeCell ref="L70:N70"/>
    <mergeCell ref="B74:C74"/>
    <mergeCell ref="D64:E64"/>
    <mergeCell ref="D66:G66"/>
    <mergeCell ref="D68:G68"/>
    <mergeCell ref="D70:E70"/>
    <mergeCell ref="D72:E72"/>
    <mergeCell ref="D74:G74"/>
    <mergeCell ref="B64:C64"/>
    <mergeCell ref="B66:C66"/>
    <mergeCell ref="B68:C68"/>
    <mergeCell ref="B70:C70"/>
    <mergeCell ref="B72:C72"/>
    <mergeCell ref="L60:P60"/>
    <mergeCell ref="F26:J26"/>
    <mergeCell ref="C52:G52"/>
    <mergeCell ref="K52:P52"/>
    <mergeCell ref="L50:P50"/>
    <mergeCell ref="L54:P54"/>
    <mergeCell ref="L56:P56"/>
    <mergeCell ref="L58:P58"/>
    <mergeCell ref="B60:C60"/>
    <mergeCell ref="J50:K50"/>
    <mergeCell ref="J54:K54"/>
    <mergeCell ref="J56:K56"/>
    <mergeCell ref="J58:K58"/>
    <mergeCell ref="J60:K60"/>
    <mergeCell ref="D50:G50"/>
    <mergeCell ref="D54:G54"/>
    <mergeCell ref="D56:G56"/>
    <mergeCell ref="D58:G58"/>
    <mergeCell ref="D60:G60"/>
    <mergeCell ref="B50:C50"/>
    <mergeCell ref="B54:C54"/>
    <mergeCell ref="B56:C56"/>
    <mergeCell ref="B58:C58"/>
    <mergeCell ref="L40:P40"/>
    <mergeCell ref="L42:P42"/>
    <mergeCell ref="C46:G46"/>
    <mergeCell ref="K46:P46"/>
    <mergeCell ref="J44:K44"/>
    <mergeCell ref="B44:C44"/>
    <mergeCell ref="D44:E44"/>
    <mergeCell ref="L44:N44"/>
    <mergeCell ref="B40:C40"/>
    <mergeCell ref="B42:C42"/>
    <mergeCell ref="D40:G40"/>
    <mergeCell ref="D42:G42"/>
    <mergeCell ref="J40:K40"/>
    <mergeCell ref="J42:K42"/>
    <mergeCell ref="L34:P34"/>
    <mergeCell ref="J36:K36"/>
    <mergeCell ref="B38:C38"/>
    <mergeCell ref="D38:E38"/>
    <mergeCell ref="J38:K38"/>
    <mergeCell ref="L38:N38"/>
    <mergeCell ref="B34:C34"/>
    <mergeCell ref="B36:C36"/>
    <mergeCell ref="D34:G34"/>
    <mergeCell ref="J34:K34"/>
    <mergeCell ref="L29:M29"/>
    <mergeCell ref="L30:M30"/>
    <mergeCell ref="G6:J6"/>
    <mergeCell ref="D8:J8"/>
    <mergeCell ref="D10:E10"/>
    <mergeCell ref="B24:D24"/>
    <mergeCell ref="E24:H24"/>
    <mergeCell ref="B26:E26"/>
    <mergeCell ref="L26:M28"/>
    <mergeCell ref="B27:C27"/>
    <mergeCell ref="D27:E27"/>
    <mergeCell ref="F27:G27"/>
    <mergeCell ref="H27:H28"/>
    <mergeCell ref="I27:I28"/>
    <mergeCell ref="J27:J28"/>
    <mergeCell ref="B6:D6"/>
    <mergeCell ref="B16:D16"/>
    <mergeCell ref="E16:H16"/>
    <mergeCell ref="B8:C8"/>
    <mergeCell ref="B10:C10"/>
    <mergeCell ref="B14:C14"/>
    <mergeCell ref="D14:G14"/>
    <mergeCell ref="B12:C12"/>
    <mergeCell ref="B20:D20"/>
    <mergeCell ref="E20:H20"/>
    <mergeCell ref="B22:D22"/>
    <mergeCell ref="E22:H22"/>
    <mergeCell ref="B18:D18"/>
    <mergeCell ref="E18:H18"/>
  </mergeCells>
  <pageMargins left="0.17" right="0.17" top="0.25" bottom="0.17" header="0.17" footer="0.1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205ea0-e47a-4646-b2cd-e56a4902547b" xsi:nil="true"/>
    <_dlc_DocId xmlns="daed26b1-2cca-4243-b3c8-8167410ae097">5A4ZQDCHR5N3-29203493-181</_dlc_DocId>
    <_dlc_DocIdUrl xmlns="daed26b1-2cca-4243-b3c8-8167410ae097">
      <Url>https://skybank1.sharepoint.com/sites/documents/IT/_layouts/15/DocIdRedir.aspx?ID=5A4ZQDCHR5N3-29203493-181</Url>
      <Description>5A4ZQDCHR5N3-29203493-181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BF59F09419F71418580E2CD050D3D63" ma:contentTypeVersion="5" ma:contentTypeDescription="Создание документа." ma:contentTypeScope="" ma:versionID="72d15bc8f7baa2e17fa724a45fb1c72f">
  <xsd:schema xmlns:xsd="http://www.w3.org/2001/XMLSchema" xmlns:xs="http://www.w3.org/2001/XMLSchema" xmlns:p="http://schemas.microsoft.com/office/2006/metadata/properties" xmlns:ns2="daed26b1-2cca-4243-b3c8-8167410ae097" xmlns:ns3="f8205ea0-e47a-4646-b2cd-e56a4902547b" targetNamespace="http://schemas.microsoft.com/office/2006/metadata/properties" ma:root="true" ma:fieldsID="40f777659e51bb6813a6f9beb81fe4c8" ns2:_="" ns3:_="">
    <xsd:import namespace="daed26b1-2cca-4243-b3c8-8167410ae097"/>
    <xsd:import namespace="f8205ea0-e47a-4646-b2cd-e56a490254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d26b1-2cca-4243-b3c8-8167410ae0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05ea0-e47a-4646-b2cd-e56a49025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5" nillable="true" ma:displayName="Состояние одобрения" ma:internalName="_x0421__x043e__x0441__x0442__x043e__x044f__x043d__x0438__x0435__x0020__x043e__x0434__x043e__x0431__x0440__x0435__x043d__x0438__x044f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8B082E-75B4-4766-9657-01D38DC96B9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7EB3FF-8587-40B2-A181-AB032481C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C28CF7-C46B-4ABD-A10E-AE6D2F8DA10B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f8205ea0-e47a-4646-b2cd-e56a4902547b"/>
    <ds:schemaRef ds:uri="daed26b1-2cca-4243-b3c8-8167410ae09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9DC48F7-403C-4A81-BBEA-A1CC624C5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ed26b1-2cca-4243-b3c8-8167410ae097"/>
    <ds:schemaRef ds:uri="f8205ea0-e47a-4646-b2cd-e56a49025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Розрах.заг.варт.</vt:lpstr>
      <vt:lpstr>Класична</vt:lpstr>
      <vt:lpstr>Ануїтет</vt:lpstr>
      <vt:lpstr>Розпорядження</vt:lpstr>
      <vt:lpstr>Ануїтет!Область_печати</vt:lpstr>
      <vt:lpstr>Класична!Область_печати</vt:lpstr>
      <vt:lpstr>Розпорядження!Область_печати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Грозь О.А.</dc:creator>
  <cp:lastModifiedBy>Редькін Сергій Михайлович</cp:lastModifiedBy>
  <cp:lastPrinted>2021-12-15T12:59:07Z</cp:lastPrinted>
  <dcterms:created xsi:type="dcterms:W3CDTF">2014-01-17T10:24:19Z</dcterms:created>
  <dcterms:modified xsi:type="dcterms:W3CDTF">2022-07-01T21:13:15Z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0x0101008BF59F09419F71418580E2CD050D3D63</vt:lpwstr>
  </property>
  <property fmtid="{D5CDD505-2E9C-101B-9397-08002B2CF9AE}" pid="3" name="_dlc_DocIdItemGuid">
    <vt:lpwstr>99a88ccb-1c16-4ca7-bbc4-59a6db6b1237</vt:lpwstr>
  </property>
</Properties>
</file>