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SRedkin\Downloads\"/>
    </mc:Choice>
  </mc:AlternateContent>
  <xr:revisionPtr revIDLastSave="0" documentId="13_ncr:1_{A964976D-8C15-4F38-8FFE-E63AC86310DC}" xr6:coauthVersionLast="47" xr6:coauthVersionMax="47" xr10:uidLastSave="{00000000-0000-0000-0000-000000000000}"/>
  <bookViews>
    <workbookView xWindow="-110" yWindow="-110" windowWidth="19420" windowHeight="10420" tabRatio="738" xr2:uid="{00000000-000D-0000-FFFF-FFFF00000000}"/>
  </bookViews>
  <sheets>
    <sheet name="Розрах.заг.варт.класичн" sheetId="19" r:id="rId1"/>
    <sheet name="Класична 2 а_2" sheetId="5" state="hidden" r:id="rId2"/>
    <sheet name="Розпорядження" sheetId="12" state="hidden" r:id="rId3"/>
  </sheets>
  <definedNames>
    <definedName name="Валюта">#REF!</definedName>
    <definedName name="Висновок">#REF!</definedName>
    <definedName name="Власність">#REF!</definedName>
    <definedName name="Вчасність">#REF!</definedName>
    <definedName name="Джерело">#REF!</definedName>
    <definedName name="Застава">#REF!</definedName>
    <definedName name="Мета">#REF!</definedName>
    <definedName name="Надання">#REF!</definedName>
    <definedName name="Немає">#REF!</definedName>
    <definedName name="_xlnm.Print_Area" localSheetId="1">'Класична 2 а_2'!$B$1:$P$273</definedName>
    <definedName name="_xlnm.Print_Area" localSheetId="2">Розпорядження!$A$1:$Q$83</definedName>
    <definedName name="Освіта">#REF!</definedName>
    <definedName name="Погашення">#REF!</definedName>
    <definedName name="Податки">#REF!</definedName>
    <definedName name="СімСтан">#REF!</definedName>
    <definedName name="Споріднення">#REF!</definedName>
    <definedName name="Стать">#REF!</definedName>
    <definedName name="Сфера">#REF!</definedName>
    <definedName name="ТакНі">#REF!</definedName>
    <definedName name="ТипКредиту">#REF!</definedName>
    <definedName name="ТипМайна">#REF!</definedName>
    <definedName name="Фак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19" l="1"/>
  <c r="L80" i="19"/>
  <c r="L68" i="19"/>
  <c r="Q7" i="19" l="1"/>
  <c r="L56" i="19"/>
  <c r="L44" i="19"/>
  <c r="L32" i="19"/>
  <c r="M22" i="5"/>
  <c r="H78" i="19" l="1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69" i="19"/>
  <c r="H70" i="19"/>
  <c r="H71" i="19"/>
  <c r="H72" i="19"/>
  <c r="H73" i="19"/>
  <c r="H74" i="19"/>
  <c r="H75" i="19"/>
  <c r="H76" i="19"/>
  <c r="H77" i="19"/>
  <c r="O93" i="19"/>
  <c r="K31" i="5" l="1"/>
  <c r="N22" i="5"/>
  <c r="I22" i="5"/>
  <c r="I32" i="5" s="1"/>
  <c r="J22" i="5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32" i="19"/>
  <c r="O32" i="5"/>
  <c r="N32" i="5"/>
  <c r="O22" i="5"/>
  <c r="O23" i="5" s="1"/>
  <c r="H22" i="5"/>
  <c r="G22" i="5"/>
  <c r="D22" i="5"/>
  <c r="E14" i="5"/>
  <c r="H93" i="19" l="1"/>
  <c r="P23" i="5"/>
  <c r="E22" i="5"/>
  <c r="N32" i="19"/>
  <c r="N93" i="19" s="1"/>
  <c r="K32" i="19"/>
  <c r="K93" i="19" s="1"/>
  <c r="A34" i="19"/>
  <c r="E10" i="19"/>
  <c r="I32" i="19"/>
  <c r="I93" i="19" s="1"/>
  <c r="A35" i="19" l="1"/>
  <c r="A36" i="19" s="1"/>
  <c r="A37" i="19" s="1"/>
  <c r="M12" i="5"/>
  <c r="B32" i="19"/>
  <c r="C32" i="19" s="1"/>
  <c r="J32" i="5"/>
  <c r="J31" i="5" s="1"/>
  <c r="A38" i="19"/>
  <c r="D32" i="19"/>
  <c r="L93" i="19"/>
  <c r="F32" i="19"/>
  <c r="B33" i="19" l="1"/>
  <c r="C33" i="19" s="1"/>
  <c r="A39" i="19"/>
  <c r="B34" i="19" l="1"/>
  <c r="C34" i="19" s="1"/>
  <c r="A40" i="19"/>
  <c r="B35" i="19" l="1"/>
  <c r="C35" i="19" s="1"/>
  <c r="A41" i="19"/>
  <c r="B36" i="19" l="1"/>
  <c r="C36" i="19" s="1"/>
  <c r="A42" i="19"/>
  <c r="B37" i="19" l="1"/>
  <c r="C37" i="19" s="1"/>
  <c r="A43" i="19"/>
  <c r="B38" i="19" l="1"/>
  <c r="A44" i="19"/>
  <c r="B39" i="19" l="1"/>
  <c r="C39" i="19" s="1"/>
  <c r="C38" i="19"/>
  <c r="A45" i="19"/>
  <c r="B40" i="19" l="1"/>
  <c r="C40" i="19" s="1"/>
  <c r="A46" i="19"/>
  <c r="B41" i="19" l="1"/>
  <c r="C41" i="19" s="1"/>
  <c r="A47" i="19"/>
  <c r="B42" i="19" l="1"/>
  <c r="C42" i="19" s="1"/>
  <c r="A48" i="19"/>
  <c r="B43" i="19" l="1"/>
  <c r="C43" i="19" s="1"/>
  <c r="A49" i="19"/>
  <c r="B33" i="5"/>
  <c r="L32" i="5" s="1"/>
  <c r="B44" i="19" l="1"/>
  <c r="C44" i="19" s="1"/>
  <c r="M33" i="5"/>
  <c r="I33" i="5"/>
  <c r="A50" i="19"/>
  <c r="B34" i="5"/>
  <c r="B45" i="19" l="1"/>
  <c r="C45" i="19" s="1"/>
  <c r="L33" i="5"/>
  <c r="M34" i="5"/>
  <c r="I34" i="5"/>
  <c r="A51" i="19"/>
  <c r="B35" i="5"/>
  <c r="B46" i="19" l="1"/>
  <c r="C46" i="19" s="1"/>
  <c r="L34" i="5"/>
  <c r="M35" i="5"/>
  <c r="I35" i="5"/>
  <c r="A52" i="19"/>
  <c r="B36" i="5"/>
  <c r="C46" i="12"/>
  <c r="D44" i="12"/>
  <c r="D42" i="12"/>
  <c r="D40" i="12"/>
  <c r="D38" i="12"/>
  <c r="D36" i="12"/>
  <c r="D34" i="12"/>
  <c r="B47" i="19" l="1"/>
  <c r="C47" i="19" s="1"/>
  <c r="L35" i="5"/>
  <c r="M36" i="5"/>
  <c r="I36" i="5"/>
  <c r="A53" i="19"/>
  <c r="B37" i="5"/>
  <c r="D74" i="12"/>
  <c r="D72" i="12"/>
  <c r="D70" i="12"/>
  <c r="D68" i="12"/>
  <c r="D66" i="12"/>
  <c r="D64" i="12"/>
  <c r="L74" i="12"/>
  <c r="P72" i="12"/>
  <c r="L72" i="12"/>
  <c r="L70" i="12"/>
  <c r="K68" i="12"/>
  <c r="K66" i="12"/>
  <c r="L64" i="12"/>
  <c r="L60" i="12"/>
  <c r="L58" i="12"/>
  <c r="L56" i="12"/>
  <c r="L54" i="12"/>
  <c r="K52" i="12"/>
  <c r="L50" i="12"/>
  <c r="D60" i="12"/>
  <c r="D58" i="12"/>
  <c r="D56" i="12"/>
  <c r="D54" i="12"/>
  <c r="C52" i="12"/>
  <c r="D50" i="12"/>
  <c r="L44" i="12"/>
  <c r="L42" i="12"/>
  <c r="K46" i="12"/>
  <c r="L40" i="12"/>
  <c r="L38" i="12"/>
  <c r="L36" i="12"/>
  <c r="L34" i="12"/>
  <c r="D30" i="12"/>
  <c r="E24" i="12"/>
  <c r="G12" i="12"/>
  <c r="D12" i="12"/>
  <c r="C29" i="12"/>
  <c r="D29" i="12" s="1"/>
  <c r="E29" i="12" s="1"/>
  <c r="F29" i="12" s="1"/>
  <c r="G29" i="12" s="1"/>
  <c r="H29" i="12" s="1"/>
  <c r="I29" i="12" s="1"/>
  <c r="J29" i="12" s="1"/>
  <c r="E6" i="12"/>
  <c r="G6" i="12"/>
  <c r="D10" i="12"/>
  <c r="D14" i="12"/>
  <c r="B48" i="19" l="1"/>
  <c r="C48" i="19" s="1"/>
  <c r="L36" i="5"/>
  <c r="M37" i="5"/>
  <c r="I37" i="5"/>
  <c r="A54" i="19"/>
  <c r="B38" i="5"/>
  <c r="E20" i="12"/>
  <c r="E18" i="12"/>
  <c r="E16" i="12"/>
  <c r="D8" i="12"/>
  <c r="B49" i="19" l="1"/>
  <c r="C49" i="19" s="1"/>
  <c r="L37" i="5"/>
  <c r="M38" i="5"/>
  <c r="I38" i="5"/>
  <c r="A55" i="19"/>
  <c r="B39" i="5"/>
  <c r="E30" i="12"/>
  <c r="B50" i="19" l="1"/>
  <c r="C50" i="19" s="1"/>
  <c r="L38" i="5"/>
  <c r="M39" i="5"/>
  <c r="I39" i="5"/>
  <c r="A56" i="19"/>
  <c r="B40" i="5"/>
  <c r="B51" i="19" l="1"/>
  <c r="C51" i="19" s="1"/>
  <c r="L39" i="5"/>
  <c r="M40" i="5"/>
  <c r="I40" i="5"/>
  <c r="A57" i="19"/>
  <c r="C30" i="12"/>
  <c r="B41" i="5"/>
  <c r="B52" i="19" l="1"/>
  <c r="C52" i="19" s="1"/>
  <c r="L40" i="5"/>
  <c r="M41" i="5"/>
  <c r="I41" i="5"/>
  <c r="A58" i="19"/>
  <c r="B42" i="5"/>
  <c r="B53" i="19" l="1"/>
  <c r="C53" i="19" s="1"/>
  <c r="L41" i="5"/>
  <c r="M42" i="5"/>
  <c r="I42" i="5"/>
  <c r="A59" i="19"/>
  <c r="B43" i="5"/>
  <c r="B54" i="19" l="1"/>
  <c r="C54" i="19" s="1"/>
  <c r="L42" i="5"/>
  <c r="M43" i="5"/>
  <c r="I43" i="5"/>
  <c r="A60" i="19"/>
  <c r="B44" i="5"/>
  <c r="B55" i="19" l="1"/>
  <c r="C55" i="19" s="1"/>
  <c r="L43" i="5"/>
  <c r="I44" i="5"/>
  <c r="A61" i="19"/>
  <c r="B45" i="5"/>
  <c r="L44" i="5" s="1"/>
  <c r="B56" i="19" l="1"/>
  <c r="C56" i="19" s="1"/>
  <c r="M45" i="5"/>
  <c r="I45" i="5"/>
  <c r="A62" i="19"/>
  <c r="B46" i="5"/>
  <c r="B57" i="19" l="1"/>
  <c r="C57" i="19" s="1"/>
  <c r="L45" i="5"/>
  <c r="M46" i="5"/>
  <c r="I46" i="5"/>
  <c r="A63" i="19"/>
  <c r="B47" i="5"/>
  <c r="B58" i="19" l="1"/>
  <c r="C58" i="19" s="1"/>
  <c r="L46" i="5"/>
  <c r="M47" i="5"/>
  <c r="I47" i="5"/>
  <c r="A64" i="19"/>
  <c r="B48" i="5"/>
  <c r="B59" i="19" l="1"/>
  <c r="C59" i="19" s="1"/>
  <c r="L47" i="5"/>
  <c r="M48" i="5"/>
  <c r="I48" i="5"/>
  <c r="A65" i="19"/>
  <c r="B49" i="5"/>
  <c r="H30" i="12"/>
  <c r="F30" i="12"/>
  <c r="E22" i="12"/>
  <c r="D30" i="5"/>
  <c r="E30" i="5" s="1"/>
  <c r="F30" i="5" s="1"/>
  <c r="G30" i="5" s="1"/>
  <c r="H30" i="5" s="1"/>
  <c r="I30" i="5" s="1"/>
  <c r="K30" i="5" s="1"/>
  <c r="L30" i="5" s="1"/>
  <c r="M30" i="5" s="1"/>
  <c r="N30" i="5" s="1"/>
  <c r="O30" i="5" s="1"/>
  <c r="P30" i="5" s="1"/>
  <c r="F32" i="5"/>
  <c r="B60" i="19" l="1"/>
  <c r="C60" i="19" s="1"/>
  <c r="L48" i="5"/>
  <c r="M49" i="5"/>
  <c r="I49" i="5"/>
  <c r="A66" i="19"/>
  <c r="G35" i="5"/>
  <c r="F35" i="19" s="1"/>
  <c r="G39" i="5"/>
  <c r="F39" i="19" s="1"/>
  <c r="G43" i="5"/>
  <c r="F43" i="19" s="1"/>
  <c r="G37" i="5"/>
  <c r="F37" i="19" s="1"/>
  <c r="G41" i="5"/>
  <c r="F41" i="19" s="1"/>
  <c r="G42" i="5"/>
  <c r="F42" i="19" s="1"/>
  <c r="G36" i="5"/>
  <c r="F36" i="19" s="1"/>
  <c r="G40" i="5"/>
  <c r="F40" i="19" s="1"/>
  <c r="G44" i="5"/>
  <c r="F44" i="19" s="1"/>
  <c r="G33" i="5"/>
  <c r="F33" i="19" s="1"/>
  <c r="G34" i="5"/>
  <c r="F34" i="19" s="1"/>
  <c r="G38" i="5"/>
  <c r="F38" i="19" s="1"/>
  <c r="G50" i="5"/>
  <c r="F50" i="19" s="1"/>
  <c r="E32" i="5"/>
  <c r="B50" i="5"/>
  <c r="G30" i="12"/>
  <c r="N31" i="5"/>
  <c r="J30" i="12"/>
  <c r="I30" i="12"/>
  <c r="O31" i="5"/>
  <c r="C32" i="5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B61" i="19" l="1"/>
  <c r="C61" i="19" s="1"/>
  <c r="L49" i="5"/>
  <c r="M50" i="5"/>
  <c r="I50" i="5"/>
  <c r="A67" i="19"/>
  <c r="D33" i="5"/>
  <c r="H33" i="5" s="1"/>
  <c r="E33" i="5" s="1"/>
  <c r="T33" i="5" s="1"/>
  <c r="F33" i="5"/>
  <c r="D33" i="19" s="1"/>
  <c r="G45" i="5"/>
  <c r="F45" i="19" s="1"/>
  <c r="G46" i="5"/>
  <c r="F46" i="19" s="1"/>
  <c r="G47" i="5"/>
  <c r="F47" i="19" s="1"/>
  <c r="G48" i="5"/>
  <c r="F48" i="19" s="1"/>
  <c r="G49" i="5"/>
  <c r="F49" i="19" s="1"/>
  <c r="B51" i="5"/>
  <c r="G51" i="5"/>
  <c r="F51" i="19" s="1"/>
  <c r="B30" i="12"/>
  <c r="B62" i="19" l="1"/>
  <c r="C62" i="19" s="1"/>
  <c r="C52" i="5"/>
  <c r="L50" i="5"/>
  <c r="M51" i="5"/>
  <c r="I51" i="5"/>
  <c r="G33" i="19"/>
  <c r="A68" i="19"/>
  <c r="A69" i="19" s="1"/>
  <c r="A70" i="19" s="1"/>
  <c r="A71" i="19" s="1"/>
  <c r="A72" i="19" s="1"/>
  <c r="A73" i="19" s="1"/>
  <c r="A74" i="19" s="1"/>
  <c r="A75" i="19" s="1"/>
  <c r="A76" i="19" s="1"/>
  <c r="A77" i="19" s="1"/>
  <c r="D34" i="5"/>
  <c r="H34" i="5" s="1"/>
  <c r="F34" i="5"/>
  <c r="D34" i="19" s="1"/>
  <c r="B52" i="5"/>
  <c r="G52" i="5"/>
  <c r="F52" i="19" s="1"/>
  <c r="B63" i="19" l="1"/>
  <c r="C63" i="19" s="1"/>
  <c r="Q93" i="19"/>
  <c r="A78" i="19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L51" i="5"/>
  <c r="M52" i="5"/>
  <c r="I52" i="5"/>
  <c r="C53" i="5"/>
  <c r="G34" i="19"/>
  <c r="E34" i="19" s="1"/>
  <c r="E34" i="5"/>
  <c r="T34" i="5" s="1"/>
  <c r="E33" i="19"/>
  <c r="D35" i="5"/>
  <c r="H35" i="5" s="1"/>
  <c r="E35" i="5" s="1"/>
  <c r="T35" i="5" s="1"/>
  <c r="F35" i="5"/>
  <c r="D35" i="19" s="1"/>
  <c r="B53" i="5"/>
  <c r="G53" i="5"/>
  <c r="F53" i="19" s="1"/>
  <c r="B64" i="19" l="1"/>
  <c r="C64" i="19" s="1"/>
  <c r="L52" i="5"/>
  <c r="C54" i="5"/>
  <c r="M53" i="5"/>
  <c r="I53" i="5"/>
  <c r="G35" i="19"/>
  <c r="D36" i="5"/>
  <c r="H36" i="5" s="1"/>
  <c r="E36" i="5" s="1"/>
  <c r="T36" i="5" s="1"/>
  <c r="F36" i="5"/>
  <c r="D36" i="19" s="1"/>
  <c r="B54" i="5"/>
  <c r="G54" i="5"/>
  <c r="F54" i="19" s="1"/>
  <c r="B65" i="19" l="1"/>
  <c r="C65" i="19" s="1"/>
  <c r="L53" i="5"/>
  <c r="M54" i="5"/>
  <c r="I54" i="5"/>
  <c r="C55" i="5"/>
  <c r="G36" i="19"/>
  <c r="E35" i="19"/>
  <c r="D37" i="5"/>
  <c r="H37" i="5" s="1"/>
  <c r="E37" i="5" s="1"/>
  <c r="T37" i="5" s="1"/>
  <c r="F37" i="5"/>
  <c r="D37" i="19" s="1"/>
  <c r="B55" i="5"/>
  <c r="G55" i="5"/>
  <c r="F55" i="19" s="1"/>
  <c r="B66" i="19" l="1"/>
  <c r="C66" i="19" s="1"/>
  <c r="E36" i="19"/>
  <c r="L54" i="5"/>
  <c r="M55" i="5"/>
  <c r="I55" i="5"/>
  <c r="C56" i="5"/>
  <c r="G37" i="19"/>
  <c r="D38" i="5"/>
  <c r="H38" i="5" s="1"/>
  <c r="E38" i="5" s="1"/>
  <c r="T38" i="5" s="1"/>
  <c r="F38" i="5"/>
  <c r="D38" i="19" s="1"/>
  <c r="B56" i="5"/>
  <c r="G56" i="5"/>
  <c r="F56" i="19" s="1"/>
  <c r="B67" i="19" l="1"/>
  <c r="C67" i="19" s="1"/>
  <c r="L55" i="5"/>
  <c r="I56" i="5"/>
  <c r="C57" i="5"/>
  <c r="G38" i="19"/>
  <c r="E37" i="19"/>
  <c r="D39" i="5"/>
  <c r="H39" i="5" s="1"/>
  <c r="E39" i="5" s="1"/>
  <c r="T39" i="5" s="1"/>
  <c r="F39" i="5"/>
  <c r="D39" i="19" s="1"/>
  <c r="B57" i="5"/>
  <c r="L56" i="5" s="1"/>
  <c r="G57" i="5"/>
  <c r="F57" i="19" s="1"/>
  <c r="B68" i="19" l="1"/>
  <c r="C68" i="19" s="1"/>
  <c r="E38" i="19"/>
  <c r="M57" i="5"/>
  <c r="I57" i="5"/>
  <c r="C58" i="5"/>
  <c r="G39" i="19"/>
  <c r="D40" i="5"/>
  <c r="H40" i="5" s="1"/>
  <c r="E40" i="5" s="1"/>
  <c r="T40" i="5" s="1"/>
  <c r="F40" i="5"/>
  <c r="D40" i="19" s="1"/>
  <c r="B58" i="5"/>
  <c r="G58" i="5"/>
  <c r="F58" i="19" s="1"/>
  <c r="B69" i="19" l="1"/>
  <c r="C69" i="19" s="1"/>
  <c r="L57" i="5"/>
  <c r="M58" i="5"/>
  <c r="I58" i="5"/>
  <c r="C59" i="5"/>
  <c r="G40" i="19"/>
  <c r="E40" i="19" s="1"/>
  <c r="E39" i="19"/>
  <c r="D41" i="5"/>
  <c r="H41" i="5" s="1"/>
  <c r="E41" i="5" s="1"/>
  <c r="T41" i="5" s="1"/>
  <c r="F41" i="5"/>
  <c r="D41" i="19" s="1"/>
  <c r="B59" i="5"/>
  <c r="G59" i="5"/>
  <c r="F59" i="19" s="1"/>
  <c r="B70" i="19" l="1"/>
  <c r="C70" i="19" s="1"/>
  <c r="L58" i="5"/>
  <c r="M59" i="5"/>
  <c r="I59" i="5"/>
  <c r="C60" i="5"/>
  <c r="G41" i="19"/>
  <c r="D42" i="5"/>
  <c r="H42" i="5" s="1"/>
  <c r="E42" i="5" s="1"/>
  <c r="T42" i="5" s="1"/>
  <c r="F42" i="5"/>
  <c r="D42" i="19" s="1"/>
  <c r="B60" i="5"/>
  <c r="G60" i="5"/>
  <c r="F60" i="19" s="1"/>
  <c r="B71" i="19" l="1"/>
  <c r="C71" i="19" s="1"/>
  <c r="L59" i="5"/>
  <c r="C61" i="5"/>
  <c r="M60" i="5"/>
  <c r="I60" i="5"/>
  <c r="G42" i="19"/>
  <c r="E41" i="19"/>
  <c r="D43" i="5"/>
  <c r="H43" i="5" s="1"/>
  <c r="F43" i="5"/>
  <c r="D43" i="19" s="1"/>
  <c r="B61" i="5"/>
  <c r="G61" i="5"/>
  <c r="F61" i="19" s="1"/>
  <c r="B72" i="19" l="1"/>
  <c r="C72" i="19" s="1"/>
  <c r="E42" i="19"/>
  <c r="L60" i="5"/>
  <c r="M61" i="5"/>
  <c r="I61" i="5"/>
  <c r="C62" i="5"/>
  <c r="G43" i="19"/>
  <c r="E43" i="19" s="1"/>
  <c r="E43" i="5"/>
  <c r="T43" i="5" s="1"/>
  <c r="D44" i="5"/>
  <c r="H44" i="5" s="1"/>
  <c r="F44" i="5"/>
  <c r="D44" i="19" s="1"/>
  <c r="B62" i="5"/>
  <c r="L61" i="5" s="1"/>
  <c r="G62" i="5"/>
  <c r="F62" i="19" s="1"/>
  <c r="B73" i="19" l="1"/>
  <c r="C73" i="19" s="1"/>
  <c r="M62" i="5"/>
  <c r="I62" i="5"/>
  <c r="C63" i="5"/>
  <c r="M32" i="5"/>
  <c r="G44" i="19"/>
  <c r="D45" i="5"/>
  <c r="H45" i="5" s="1"/>
  <c r="F45" i="5"/>
  <c r="D45" i="19" s="1"/>
  <c r="B63" i="5"/>
  <c r="G63" i="5"/>
  <c r="F63" i="19" s="1"/>
  <c r="B74" i="19" l="1"/>
  <c r="C74" i="19" s="1"/>
  <c r="M32" i="19"/>
  <c r="L62" i="5"/>
  <c r="M63" i="5"/>
  <c r="I63" i="5"/>
  <c r="C64" i="5"/>
  <c r="E45" i="5"/>
  <c r="T45" i="5" s="1"/>
  <c r="G45" i="19"/>
  <c r="D46" i="5"/>
  <c r="H46" i="5" s="1"/>
  <c r="E46" i="5" s="1"/>
  <c r="T46" i="5" s="1"/>
  <c r="F46" i="5"/>
  <c r="D46" i="19" s="1"/>
  <c r="B64" i="5"/>
  <c r="G64" i="5"/>
  <c r="F64" i="19" s="1"/>
  <c r="B75" i="19" l="1"/>
  <c r="C75" i="19" s="1"/>
  <c r="E32" i="19"/>
  <c r="L63" i="5"/>
  <c r="C65" i="5"/>
  <c r="M64" i="5"/>
  <c r="I64" i="5"/>
  <c r="E45" i="19"/>
  <c r="G46" i="19"/>
  <c r="D47" i="5"/>
  <c r="H47" i="5" s="1"/>
  <c r="F47" i="5"/>
  <c r="D47" i="19" s="1"/>
  <c r="B65" i="5"/>
  <c r="G65" i="5"/>
  <c r="F65" i="19" s="1"/>
  <c r="B76" i="19" l="1"/>
  <c r="C76" i="19" s="1"/>
  <c r="L64" i="5"/>
  <c r="M65" i="5"/>
  <c r="I65" i="5"/>
  <c r="C66" i="5"/>
  <c r="G47" i="19"/>
  <c r="E47" i="19" s="1"/>
  <c r="E47" i="5"/>
  <c r="T47" i="5" s="1"/>
  <c r="E46" i="19"/>
  <c r="D48" i="5"/>
  <c r="H48" i="5" s="1"/>
  <c r="F48" i="5"/>
  <c r="D48" i="19" s="1"/>
  <c r="B66" i="5"/>
  <c r="G66" i="5"/>
  <c r="F66" i="19" s="1"/>
  <c r="B77" i="19" l="1"/>
  <c r="C77" i="19" s="1"/>
  <c r="L65" i="5"/>
  <c r="M66" i="5"/>
  <c r="I66" i="5"/>
  <c r="C67" i="5"/>
  <c r="G48" i="19"/>
  <c r="E48" i="19" s="1"/>
  <c r="E48" i="5"/>
  <c r="T48" i="5" s="1"/>
  <c r="D49" i="5"/>
  <c r="H49" i="5" s="1"/>
  <c r="E49" i="5" s="1"/>
  <c r="T49" i="5" s="1"/>
  <c r="F49" i="5"/>
  <c r="D49" i="19" s="1"/>
  <c r="B67" i="5"/>
  <c r="G67" i="5"/>
  <c r="F67" i="19" s="1"/>
  <c r="B78" i="19" l="1"/>
  <c r="C78" i="19" s="1"/>
  <c r="L66" i="5"/>
  <c r="M67" i="5"/>
  <c r="I67" i="5"/>
  <c r="C68" i="5"/>
  <c r="G49" i="19"/>
  <c r="D50" i="5"/>
  <c r="H50" i="5" s="1"/>
  <c r="F50" i="5"/>
  <c r="D50" i="19" s="1"/>
  <c r="B68" i="5"/>
  <c r="G68" i="5"/>
  <c r="F68" i="19" s="1"/>
  <c r="B79" i="19" l="1"/>
  <c r="C79" i="19" s="1"/>
  <c r="L67" i="5"/>
  <c r="I68" i="5"/>
  <c r="G50" i="19"/>
  <c r="E50" i="19" s="1"/>
  <c r="E50" i="5"/>
  <c r="T50" i="5" s="1"/>
  <c r="E49" i="19"/>
  <c r="D51" i="5"/>
  <c r="H51" i="5" s="1"/>
  <c r="F51" i="5"/>
  <c r="D51" i="19" s="1"/>
  <c r="B69" i="5"/>
  <c r="L68" i="5" s="1"/>
  <c r="G69" i="5"/>
  <c r="F69" i="19" s="1"/>
  <c r="B80" i="19" l="1"/>
  <c r="C80" i="19" s="1"/>
  <c r="M69" i="5"/>
  <c r="I69" i="5"/>
  <c r="G51" i="19"/>
  <c r="E51" i="19" s="1"/>
  <c r="E51" i="5"/>
  <c r="T51" i="5" s="1"/>
  <c r="D52" i="5"/>
  <c r="H52" i="5" s="1"/>
  <c r="F52" i="5"/>
  <c r="D52" i="19" s="1"/>
  <c r="B70" i="5"/>
  <c r="G70" i="5"/>
  <c r="F70" i="19" s="1"/>
  <c r="B81" i="19" l="1"/>
  <c r="C81" i="19" s="1"/>
  <c r="L69" i="5"/>
  <c r="M70" i="5"/>
  <c r="I70" i="5"/>
  <c r="G52" i="19"/>
  <c r="E52" i="19" s="1"/>
  <c r="E52" i="5"/>
  <c r="T52" i="5" s="1"/>
  <c r="D53" i="5"/>
  <c r="H53" i="5" s="1"/>
  <c r="F53" i="5"/>
  <c r="D53" i="19" s="1"/>
  <c r="B71" i="5"/>
  <c r="G71" i="5"/>
  <c r="F71" i="19" s="1"/>
  <c r="B82" i="19" l="1"/>
  <c r="C82" i="19" s="1"/>
  <c r="L70" i="5"/>
  <c r="M71" i="5"/>
  <c r="I71" i="5"/>
  <c r="G53" i="19"/>
  <c r="E53" i="19" s="1"/>
  <c r="E53" i="5"/>
  <c r="T53" i="5" s="1"/>
  <c r="D54" i="5"/>
  <c r="H54" i="5" s="1"/>
  <c r="F54" i="5"/>
  <c r="D54" i="19" s="1"/>
  <c r="B72" i="5"/>
  <c r="G72" i="5"/>
  <c r="F72" i="19" s="1"/>
  <c r="B83" i="19" l="1"/>
  <c r="C83" i="19" s="1"/>
  <c r="L71" i="5"/>
  <c r="M72" i="5"/>
  <c r="I72" i="5"/>
  <c r="G54" i="19"/>
  <c r="E54" i="19" s="1"/>
  <c r="E54" i="5"/>
  <c r="T54" i="5" s="1"/>
  <c r="D55" i="5"/>
  <c r="H55" i="5" s="1"/>
  <c r="F55" i="5"/>
  <c r="D55" i="19" s="1"/>
  <c r="B73" i="5"/>
  <c r="G73" i="5"/>
  <c r="F73" i="19" s="1"/>
  <c r="B84" i="19" l="1"/>
  <c r="C84" i="19" s="1"/>
  <c r="L72" i="5"/>
  <c r="M73" i="5"/>
  <c r="I73" i="5"/>
  <c r="G55" i="19"/>
  <c r="E55" i="19" s="1"/>
  <c r="E55" i="5"/>
  <c r="T55" i="5" s="1"/>
  <c r="D56" i="5"/>
  <c r="H56" i="5" s="1"/>
  <c r="M44" i="5" s="1"/>
  <c r="F56" i="5"/>
  <c r="D56" i="19" s="1"/>
  <c r="B74" i="5"/>
  <c r="G74" i="5"/>
  <c r="F74" i="19" s="1"/>
  <c r="B85" i="19" l="1"/>
  <c r="C85" i="19" s="1"/>
  <c r="L73" i="5"/>
  <c r="M74" i="5"/>
  <c r="I74" i="5"/>
  <c r="E44" i="5"/>
  <c r="T44" i="5" s="1"/>
  <c r="G56" i="19"/>
  <c r="M44" i="19" s="1"/>
  <c r="D57" i="5"/>
  <c r="H57" i="5" s="1"/>
  <c r="F57" i="5"/>
  <c r="D57" i="19" s="1"/>
  <c r="B75" i="5"/>
  <c r="G75" i="5"/>
  <c r="F75" i="19" s="1"/>
  <c r="B86" i="19" l="1"/>
  <c r="C86" i="19" s="1"/>
  <c r="L74" i="5"/>
  <c r="M75" i="5"/>
  <c r="I75" i="5"/>
  <c r="E57" i="5"/>
  <c r="T57" i="5" s="1"/>
  <c r="G57" i="19"/>
  <c r="E44" i="19"/>
  <c r="D58" i="5"/>
  <c r="H58" i="5" s="1"/>
  <c r="F58" i="5"/>
  <c r="D58" i="19" s="1"/>
  <c r="B76" i="5"/>
  <c r="L75" i="5" s="1"/>
  <c r="G76" i="5"/>
  <c r="F76" i="19" s="1"/>
  <c r="B87" i="19" l="1"/>
  <c r="C87" i="19" s="1"/>
  <c r="M76" i="5"/>
  <c r="I76" i="5"/>
  <c r="G58" i="19"/>
  <c r="E58" i="5"/>
  <c r="T58" i="5" s="1"/>
  <c r="E57" i="19"/>
  <c r="D59" i="5"/>
  <c r="H59" i="5" s="1"/>
  <c r="F59" i="5"/>
  <c r="D59" i="19" s="1"/>
  <c r="B77" i="5"/>
  <c r="G77" i="5"/>
  <c r="F77" i="19" s="1"/>
  <c r="B88" i="19" l="1"/>
  <c r="C88" i="19" s="1"/>
  <c r="E58" i="19"/>
  <c r="L76" i="5"/>
  <c r="M77" i="5"/>
  <c r="I77" i="5"/>
  <c r="G59" i="19"/>
  <c r="E59" i="19" s="1"/>
  <c r="E59" i="5"/>
  <c r="T59" i="5" s="1"/>
  <c r="D60" i="5"/>
  <c r="H60" i="5" s="1"/>
  <c r="E60" i="5" s="1"/>
  <c r="T60" i="5" s="1"/>
  <c r="F60" i="5"/>
  <c r="D60" i="19" s="1"/>
  <c r="B78" i="5"/>
  <c r="G78" i="5"/>
  <c r="F78" i="19" s="1"/>
  <c r="B89" i="19" l="1"/>
  <c r="C89" i="19" s="1"/>
  <c r="L77" i="5"/>
  <c r="M78" i="5"/>
  <c r="I78" i="5"/>
  <c r="G60" i="19"/>
  <c r="D61" i="5"/>
  <c r="H61" i="5" s="1"/>
  <c r="F61" i="5"/>
  <c r="D61" i="19" s="1"/>
  <c r="B79" i="5"/>
  <c r="G79" i="5"/>
  <c r="F79" i="19" s="1"/>
  <c r="B90" i="19" l="1"/>
  <c r="C90" i="19" s="1"/>
  <c r="L78" i="5"/>
  <c r="M79" i="5"/>
  <c r="I79" i="5"/>
  <c r="G61" i="19"/>
  <c r="E61" i="5"/>
  <c r="T61" i="5" s="1"/>
  <c r="E60" i="19"/>
  <c r="D62" i="5"/>
  <c r="H62" i="5" s="1"/>
  <c r="E62" i="5" s="1"/>
  <c r="T62" i="5" s="1"/>
  <c r="F62" i="5"/>
  <c r="D62" i="19" s="1"/>
  <c r="B80" i="5"/>
  <c r="G80" i="5"/>
  <c r="F80" i="19" s="1"/>
  <c r="B91" i="19" l="1"/>
  <c r="C91" i="19" s="1"/>
  <c r="L79" i="5"/>
  <c r="E61" i="19"/>
  <c r="I80" i="5"/>
  <c r="G62" i="19"/>
  <c r="D63" i="5"/>
  <c r="H63" i="5" s="1"/>
  <c r="F63" i="5"/>
  <c r="D63" i="19" s="1"/>
  <c r="B81" i="5"/>
  <c r="L80" i="5" s="1"/>
  <c r="G81" i="5"/>
  <c r="F81" i="19" s="1"/>
  <c r="B92" i="19" l="1"/>
  <c r="C92" i="19" s="1"/>
  <c r="M81" i="5"/>
  <c r="I81" i="5"/>
  <c r="G63" i="19"/>
  <c r="E63" i="5"/>
  <c r="T63" i="5" s="1"/>
  <c r="E62" i="19"/>
  <c r="D64" i="5"/>
  <c r="H64" i="5" s="1"/>
  <c r="E64" i="5" s="1"/>
  <c r="T64" i="5" s="1"/>
  <c r="F64" i="5"/>
  <c r="D64" i="19" s="1"/>
  <c r="B82" i="5"/>
  <c r="L81" i="5" s="1"/>
  <c r="G82" i="5"/>
  <c r="F82" i="19" s="1"/>
  <c r="E11" i="19" l="1"/>
  <c r="E63" i="19"/>
  <c r="M82" i="5"/>
  <c r="I82" i="5"/>
  <c r="G64" i="19"/>
  <c r="D65" i="5"/>
  <c r="H65" i="5" s="1"/>
  <c r="F65" i="5"/>
  <c r="D65" i="19" s="1"/>
  <c r="B83" i="5"/>
  <c r="G83" i="5"/>
  <c r="F83" i="19" s="1"/>
  <c r="L82" i="5" l="1"/>
  <c r="M83" i="5"/>
  <c r="I83" i="5"/>
  <c r="G65" i="19"/>
  <c r="E65" i="5"/>
  <c r="T65" i="5" s="1"/>
  <c r="E64" i="19"/>
  <c r="D66" i="5"/>
  <c r="H66" i="5" s="1"/>
  <c r="E66" i="5" s="1"/>
  <c r="T66" i="5" s="1"/>
  <c r="F66" i="5"/>
  <c r="D66" i="19" s="1"/>
  <c r="B84" i="5"/>
  <c r="L83" i="5" s="1"/>
  <c r="G84" i="5"/>
  <c r="F84" i="19" s="1"/>
  <c r="E65" i="19" l="1"/>
  <c r="M84" i="5"/>
  <c r="I84" i="5"/>
  <c r="G66" i="19"/>
  <c r="D67" i="5"/>
  <c r="H67" i="5" s="1"/>
  <c r="F67" i="5"/>
  <c r="D67" i="19" s="1"/>
  <c r="B85" i="5"/>
  <c r="G85" i="5"/>
  <c r="F85" i="19" s="1"/>
  <c r="L84" i="5" l="1"/>
  <c r="M85" i="5"/>
  <c r="I85" i="5"/>
  <c r="G67" i="19"/>
  <c r="E67" i="5"/>
  <c r="T67" i="5" s="1"/>
  <c r="E66" i="19"/>
  <c r="D68" i="5"/>
  <c r="H68" i="5" s="1"/>
  <c r="M56" i="5" s="1"/>
  <c r="C69" i="5"/>
  <c r="F68" i="5"/>
  <c r="D68" i="19" s="1"/>
  <c r="B86" i="5"/>
  <c r="G86" i="5"/>
  <c r="F86" i="19" s="1"/>
  <c r="E67" i="19" l="1"/>
  <c r="L85" i="5"/>
  <c r="M86" i="5"/>
  <c r="I86" i="5"/>
  <c r="E56" i="5"/>
  <c r="T56" i="5" s="1"/>
  <c r="G68" i="19"/>
  <c r="D69" i="5"/>
  <c r="H69" i="5" s="1"/>
  <c r="C70" i="5"/>
  <c r="F69" i="5"/>
  <c r="D69" i="19" s="1"/>
  <c r="B87" i="5"/>
  <c r="G87" i="5"/>
  <c r="F87" i="19" s="1"/>
  <c r="E69" i="5" l="1"/>
  <c r="T69" i="5" s="1"/>
  <c r="G69" i="19"/>
  <c r="L86" i="5"/>
  <c r="M87" i="5"/>
  <c r="I87" i="5"/>
  <c r="M56" i="19"/>
  <c r="D70" i="5"/>
  <c r="H70" i="5" s="1"/>
  <c r="C71" i="5"/>
  <c r="F70" i="5"/>
  <c r="D70" i="19" s="1"/>
  <c r="B88" i="5"/>
  <c r="G88" i="5"/>
  <c r="F88" i="19" s="1"/>
  <c r="E69" i="19" l="1"/>
  <c r="E70" i="5"/>
  <c r="T70" i="5" s="1"/>
  <c r="G70" i="19"/>
  <c r="E70" i="19" s="1"/>
  <c r="L87" i="5"/>
  <c r="E56" i="19"/>
  <c r="M88" i="5"/>
  <c r="I88" i="5"/>
  <c r="C72" i="5"/>
  <c r="D71" i="5"/>
  <c r="H71" i="5" s="1"/>
  <c r="F71" i="5"/>
  <c r="D71" i="19" s="1"/>
  <c r="B89" i="5"/>
  <c r="G89" i="5"/>
  <c r="F89" i="19" s="1"/>
  <c r="E71" i="5" l="1"/>
  <c r="T71" i="5" s="1"/>
  <c r="G71" i="19"/>
  <c r="E71" i="19" s="1"/>
  <c r="Q9" i="19"/>
  <c r="L88" i="5"/>
  <c r="M89" i="5"/>
  <c r="I89" i="5"/>
  <c r="D72" i="5"/>
  <c r="H72" i="5" s="1"/>
  <c r="C73" i="5"/>
  <c r="F72" i="5"/>
  <c r="D72" i="19" s="1"/>
  <c r="B90" i="5"/>
  <c r="G90" i="5"/>
  <c r="F90" i="19" s="1"/>
  <c r="E72" i="5" l="1"/>
  <c r="T72" i="5" s="1"/>
  <c r="G72" i="19"/>
  <c r="E72" i="19" s="1"/>
  <c r="L89" i="5"/>
  <c r="M90" i="5"/>
  <c r="I90" i="5"/>
  <c r="C74" i="5"/>
  <c r="D73" i="5"/>
  <c r="H73" i="5" s="1"/>
  <c r="F73" i="5"/>
  <c r="D73" i="19" s="1"/>
  <c r="B91" i="5"/>
  <c r="G91" i="5"/>
  <c r="F91" i="19" s="1"/>
  <c r="E73" i="5" l="1"/>
  <c r="T73" i="5" s="1"/>
  <c r="G73" i="19"/>
  <c r="L90" i="5"/>
  <c r="M91" i="5"/>
  <c r="I91" i="5"/>
  <c r="D74" i="5"/>
  <c r="H74" i="5" s="1"/>
  <c r="C75" i="5"/>
  <c r="F74" i="5"/>
  <c r="D74" i="19" s="1"/>
  <c r="B92" i="5"/>
  <c r="L91" i="5" s="1"/>
  <c r="G92" i="5"/>
  <c r="F92" i="19" s="1"/>
  <c r="F93" i="19" s="1"/>
  <c r="E74" i="5" l="1"/>
  <c r="T74" i="5" s="1"/>
  <c r="G74" i="19"/>
  <c r="E74" i="19" s="1"/>
  <c r="E73" i="19"/>
  <c r="E93" i="5"/>
  <c r="T93" i="5" s="1"/>
  <c r="I92" i="5"/>
  <c r="D75" i="5"/>
  <c r="H75" i="5" s="1"/>
  <c r="C76" i="5"/>
  <c r="F75" i="5"/>
  <c r="D75" i="19" s="1"/>
  <c r="B93" i="5"/>
  <c r="G93" i="5"/>
  <c r="E75" i="5" l="1"/>
  <c r="T75" i="5" s="1"/>
  <c r="G75" i="19"/>
  <c r="E75" i="19" s="1"/>
  <c r="L92" i="5"/>
  <c r="M93" i="5"/>
  <c r="E94" i="5"/>
  <c r="T94" i="5" s="1"/>
  <c r="I93" i="5"/>
  <c r="D76" i="5"/>
  <c r="H76" i="5" s="1"/>
  <c r="C77" i="5"/>
  <c r="F76" i="5"/>
  <c r="D76" i="19" s="1"/>
  <c r="B94" i="5"/>
  <c r="G94" i="5"/>
  <c r="E76" i="5" l="1"/>
  <c r="T76" i="5" s="1"/>
  <c r="G76" i="19"/>
  <c r="E76" i="19" s="1"/>
  <c r="L93" i="5"/>
  <c r="E95" i="5"/>
  <c r="T95" i="5" s="1"/>
  <c r="M94" i="5"/>
  <c r="I94" i="5"/>
  <c r="D77" i="5"/>
  <c r="H77" i="5" s="1"/>
  <c r="C78" i="5"/>
  <c r="F77" i="5"/>
  <c r="D77" i="19" s="1"/>
  <c r="B95" i="5"/>
  <c r="G95" i="5"/>
  <c r="E77" i="5" l="1"/>
  <c r="T77" i="5" s="1"/>
  <c r="G77" i="19"/>
  <c r="L94" i="5"/>
  <c r="M95" i="5"/>
  <c r="E96" i="5"/>
  <c r="T96" i="5" s="1"/>
  <c r="I95" i="5"/>
  <c r="D78" i="5"/>
  <c r="H78" i="5" s="1"/>
  <c r="C79" i="5"/>
  <c r="F78" i="5"/>
  <c r="D78" i="19" s="1"/>
  <c r="B96" i="5"/>
  <c r="G96" i="5"/>
  <c r="E78" i="5" l="1"/>
  <c r="T78" i="5" s="1"/>
  <c r="G78" i="19"/>
  <c r="E78" i="19" s="1"/>
  <c r="E77" i="19"/>
  <c r="L95" i="5"/>
  <c r="M96" i="5"/>
  <c r="E97" i="5"/>
  <c r="T97" i="5" s="1"/>
  <c r="I96" i="5"/>
  <c r="D79" i="5"/>
  <c r="H79" i="5" s="1"/>
  <c r="C80" i="5"/>
  <c r="F79" i="5"/>
  <c r="D79" i="19" s="1"/>
  <c r="B97" i="5"/>
  <c r="G97" i="5"/>
  <c r="E79" i="5" l="1"/>
  <c r="T79" i="5" s="1"/>
  <c r="G79" i="19"/>
  <c r="E79" i="19" s="1"/>
  <c r="L96" i="5"/>
  <c r="M97" i="5"/>
  <c r="E98" i="5"/>
  <c r="T98" i="5" s="1"/>
  <c r="I97" i="5"/>
  <c r="C81" i="5"/>
  <c r="D80" i="5"/>
  <c r="H80" i="5" s="1"/>
  <c r="G80" i="19" s="1"/>
  <c r="F80" i="5"/>
  <c r="D80" i="19" s="1"/>
  <c r="B98" i="5"/>
  <c r="G98" i="5"/>
  <c r="M68" i="19" l="1"/>
  <c r="L97" i="5"/>
  <c r="M68" i="5"/>
  <c r="E68" i="5" s="1"/>
  <c r="T68" i="5" s="1"/>
  <c r="E99" i="5"/>
  <c r="T99" i="5" s="1"/>
  <c r="M98" i="5"/>
  <c r="I98" i="5"/>
  <c r="D81" i="5"/>
  <c r="H81" i="5" s="1"/>
  <c r="C82" i="5"/>
  <c r="F81" i="5"/>
  <c r="D81" i="19" s="1"/>
  <c r="B99" i="5"/>
  <c r="G99" i="5"/>
  <c r="E68" i="19" l="1"/>
  <c r="E81" i="5"/>
  <c r="T81" i="5" s="1"/>
  <c r="G81" i="19"/>
  <c r="L98" i="5"/>
  <c r="M99" i="5"/>
  <c r="E100" i="5"/>
  <c r="T100" i="5" s="1"/>
  <c r="I99" i="5"/>
  <c r="C83" i="5"/>
  <c r="D82" i="5"/>
  <c r="H82" i="5" s="1"/>
  <c r="F82" i="5"/>
  <c r="D82" i="19" s="1"/>
  <c r="B100" i="5"/>
  <c r="G100" i="5"/>
  <c r="E81" i="19" l="1"/>
  <c r="E82" i="5"/>
  <c r="T82" i="5" s="1"/>
  <c r="G82" i="19"/>
  <c r="E82" i="19" s="1"/>
  <c r="L99" i="5"/>
  <c r="M100" i="5"/>
  <c r="E101" i="5"/>
  <c r="T101" i="5" s="1"/>
  <c r="I100" i="5"/>
  <c r="D83" i="5"/>
  <c r="H83" i="5" s="1"/>
  <c r="C84" i="5"/>
  <c r="F83" i="5"/>
  <c r="D83" i="19" s="1"/>
  <c r="B101" i="5"/>
  <c r="G101" i="5"/>
  <c r="E83" i="5" l="1"/>
  <c r="T83" i="5" s="1"/>
  <c r="G83" i="19"/>
  <c r="L100" i="5"/>
  <c r="M101" i="5"/>
  <c r="E102" i="5"/>
  <c r="T102" i="5" s="1"/>
  <c r="I101" i="5"/>
  <c r="C85" i="5"/>
  <c r="D84" i="5"/>
  <c r="H84" i="5" s="1"/>
  <c r="F84" i="5"/>
  <c r="D84" i="19" s="1"/>
  <c r="B102" i="5"/>
  <c r="G102" i="5"/>
  <c r="E83" i="19" l="1"/>
  <c r="E84" i="5"/>
  <c r="T84" i="5" s="1"/>
  <c r="G84" i="19"/>
  <c r="E84" i="19" s="1"/>
  <c r="L101" i="5"/>
  <c r="E103" i="5"/>
  <c r="T103" i="5" s="1"/>
  <c r="M102" i="5"/>
  <c r="I102" i="5"/>
  <c r="D85" i="5"/>
  <c r="H85" i="5" s="1"/>
  <c r="C86" i="5"/>
  <c r="F85" i="5"/>
  <c r="D85" i="19" s="1"/>
  <c r="B103" i="5"/>
  <c r="G103" i="5"/>
  <c r="E85" i="5" l="1"/>
  <c r="T85" i="5" s="1"/>
  <c r="G85" i="19"/>
  <c r="E85" i="19" s="1"/>
  <c r="L102" i="5"/>
  <c r="M103" i="5"/>
  <c r="E104" i="5"/>
  <c r="T104" i="5" s="1"/>
  <c r="I103" i="5"/>
  <c r="D86" i="5"/>
  <c r="H86" i="5" s="1"/>
  <c r="C87" i="5"/>
  <c r="F86" i="5"/>
  <c r="D86" i="19" s="1"/>
  <c r="B104" i="5"/>
  <c r="G104" i="5"/>
  <c r="E86" i="5" l="1"/>
  <c r="T86" i="5" s="1"/>
  <c r="G86" i="19"/>
  <c r="E86" i="19" s="1"/>
  <c r="L103" i="5"/>
  <c r="M104" i="5"/>
  <c r="E105" i="5"/>
  <c r="T105" i="5" s="1"/>
  <c r="I104" i="5"/>
  <c r="D87" i="5"/>
  <c r="H87" i="5" s="1"/>
  <c r="C88" i="5"/>
  <c r="F87" i="5"/>
  <c r="D87" i="19" s="1"/>
  <c r="B105" i="5"/>
  <c r="G105" i="5"/>
  <c r="E87" i="5" l="1"/>
  <c r="T87" i="5" s="1"/>
  <c r="G87" i="19"/>
  <c r="E87" i="19" s="1"/>
  <c r="L104" i="5"/>
  <c r="M105" i="5"/>
  <c r="E106" i="5"/>
  <c r="T106" i="5" s="1"/>
  <c r="I105" i="5"/>
  <c r="D88" i="5"/>
  <c r="H88" i="5" s="1"/>
  <c r="C89" i="5"/>
  <c r="F88" i="5"/>
  <c r="D88" i="19" s="1"/>
  <c r="B106" i="5"/>
  <c r="G106" i="5"/>
  <c r="E88" i="5" l="1"/>
  <c r="T88" i="5" s="1"/>
  <c r="G88" i="19"/>
  <c r="E88" i="19" s="1"/>
  <c r="L105" i="5"/>
  <c r="E107" i="5"/>
  <c r="T107" i="5" s="1"/>
  <c r="M106" i="5"/>
  <c r="I106" i="5"/>
  <c r="D89" i="5"/>
  <c r="H89" i="5" s="1"/>
  <c r="C90" i="5"/>
  <c r="F89" i="5"/>
  <c r="D89" i="19" s="1"/>
  <c r="B107" i="5"/>
  <c r="G107" i="5"/>
  <c r="E89" i="5" l="1"/>
  <c r="T89" i="5" s="1"/>
  <c r="G89" i="19"/>
  <c r="E89" i="19" s="1"/>
  <c r="L106" i="5"/>
  <c r="M107" i="5"/>
  <c r="E108" i="5"/>
  <c r="T108" i="5" s="1"/>
  <c r="I107" i="5"/>
  <c r="D90" i="5"/>
  <c r="H90" i="5" s="1"/>
  <c r="C91" i="5"/>
  <c r="F90" i="5"/>
  <c r="D90" i="19" s="1"/>
  <c r="B108" i="5"/>
  <c r="G108" i="5"/>
  <c r="E90" i="5" l="1"/>
  <c r="T90" i="5" s="1"/>
  <c r="G90" i="19"/>
  <c r="E90" i="19" s="1"/>
  <c r="L107" i="5"/>
  <c r="M108" i="5"/>
  <c r="E109" i="5"/>
  <c r="T109" i="5" s="1"/>
  <c r="I108" i="5"/>
  <c r="D91" i="5"/>
  <c r="H91" i="5" s="1"/>
  <c r="C92" i="5"/>
  <c r="F91" i="5"/>
  <c r="D91" i="19" s="1"/>
  <c r="B109" i="5"/>
  <c r="G109" i="5"/>
  <c r="E91" i="5" l="1"/>
  <c r="T91" i="5" s="1"/>
  <c r="G91" i="19"/>
  <c r="E91" i="19" s="1"/>
  <c r="L108" i="5"/>
  <c r="M109" i="5"/>
  <c r="E110" i="5"/>
  <c r="T110" i="5" s="1"/>
  <c r="I109" i="5"/>
  <c r="D92" i="5"/>
  <c r="H92" i="5" s="1"/>
  <c r="G92" i="19" s="1"/>
  <c r="C93" i="5"/>
  <c r="F92" i="5"/>
  <c r="D92" i="19" s="1"/>
  <c r="B110" i="5"/>
  <c r="G110" i="5"/>
  <c r="M80" i="19" l="1"/>
  <c r="G93" i="19"/>
  <c r="E92" i="19"/>
  <c r="L109" i="5"/>
  <c r="M80" i="5"/>
  <c r="E80" i="5" s="1"/>
  <c r="T80" i="5" s="1"/>
  <c r="E111" i="5"/>
  <c r="T111" i="5" s="1"/>
  <c r="M110" i="5"/>
  <c r="I110" i="5"/>
  <c r="D93" i="5"/>
  <c r="H93" i="5" s="1"/>
  <c r="C94" i="5"/>
  <c r="F93" i="5"/>
  <c r="B111" i="5"/>
  <c r="G111" i="5"/>
  <c r="M93" i="19" l="1"/>
  <c r="E80" i="19"/>
  <c r="E93" i="19" s="1"/>
  <c r="L110" i="5"/>
  <c r="M111" i="5"/>
  <c r="E112" i="5"/>
  <c r="T112" i="5" s="1"/>
  <c r="I111" i="5"/>
  <c r="C95" i="5"/>
  <c r="D94" i="5"/>
  <c r="F94" i="5"/>
  <c r="H94" i="5"/>
  <c r="B112" i="5"/>
  <c r="L111" i="5" s="1"/>
  <c r="G112" i="5"/>
  <c r="Q17" i="19" l="1"/>
  <c r="P93" i="19"/>
  <c r="M112" i="5"/>
  <c r="E113" i="5"/>
  <c r="T113" i="5" s="1"/>
  <c r="I112" i="5"/>
  <c r="D95" i="5"/>
  <c r="C96" i="5"/>
  <c r="F95" i="5"/>
  <c r="H95" i="5"/>
  <c r="S93" i="5"/>
  <c r="B113" i="5"/>
  <c r="G113" i="5"/>
  <c r="L112" i="5" l="1"/>
  <c r="M113" i="5"/>
  <c r="E114" i="5"/>
  <c r="T114" i="5" s="1"/>
  <c r="I113" i="5"/>
  <c r="C97" i="5"/>
  <c r="D96" i="5"/>
  <c r="F96" i="5"/>
  <c r="H96" i="5"/>
  <c r="S94" i="5"/>
  <c r="S95" i="5"/>
  <c r="B114" i="5"/>
  <c r="L113" i="5" s="1"/>
  <c r="G114" i="5"/>
  <c r="E115" i="5" l="1"/>
  <c r="T115" i="5" s="1"/>
  <c r="M114" i="5"/>
  <c r="I114" i="5"/>
  <c r="D97" i="5"/>
  <c r="H97" i="5" s="1"/>
  <c r="C98" i="5"/>
  <c r="F97" i="5"/>
  <c r="B115" i="5"/>
  <c r="G115" i="5"/>
  <c r="L114" i="5" l="1"/>
  <c r="M115" i="5"/>
  <c r="E116" i="5"/>
  <c r="T116" i="5" s="1"/>
  <c r="I115" i="5"/>
  <c r="D98" i="5"/>
  <c r="C99" i="5"/>
  <c r="S96" i="5"/>
  <c r="S97" i="5"/>
  <c r="F98" i="5"/>
  <c r="H98" i="5"/>
  <c r="B116" i="5"/>
  <c r="L115" i="5" s="1"/>
  <c r="G116" i="5"/>
  <c r="M116" i="5" l="1"/>
  <c r="E117" i="5"/>
  <c r="T117" i="5" s="1"/>
  <c r="I116" i="5"/>
  <c r="D99" i="5"/>
  <c r="H99" i="5" s="1"/>
  <c r="C100" i="5"/>
  <c r="F99" i="5"/>
  <c r="S98" i="5"/>
  <c r="B117" i="5"/>
  <c r="G117" i="5"/>
  <c r="L116" i="5" l="1"/>
  <c r="M117" i="5"/>
  <c r="E118" i="5"/>
  <c r="T118" i="5" s="1"/>
  <c r="I117" i="5"/>
  <c r="D100" i="5"/>
  <c r="C101" i="5"/>
  <c r="F100" i="5"/>
  <c r="H100" i="5"/>
  <c r="B118" i="5"/>
  <c r="L117" i="5" s="1"/>
  <c r="G118" i="5"/>
  <c r="E119" i="5" l="1"/>
  <c r="T119" i="5" s="1"/>
  <c r="M118" i="5"/>
  <c r="I118" i="5"/>
  <c r="D101" i="5"/>
  <c r="H101" i="5" s="1"/>
  <c r="C102" i="5"/>
  <c r="F101" i="5"/>
  <c r="S99" i="5"/>
  <c r="B119" i="5"/>
  <c r="G119" i="5"/>
  <c r="L118" i="5" l="1"/>
  <c r="M119" i="5"/>
  <c r="E120" i="5"/>
  <c r="T120" i="5" s="1"/>
  <c r="I119" i="5"/>
  <c r="C103" i="5"/>
  <c r="D102" i="5"/>
  <c r="F102" i="5"/>
  <c r="H102" i="5"/>
  <c r="S100" i="5"/>
  <c r="B120" i="5"/>
  <c r="G120" i="5"/>
  <c r="L119" i="5" l="1"/>
  <c r="M120" i="5"/>
  <c r="E121" i="5"/>
  <c r="T121" i="5" s="1"/>
  <c r="I120" i="5"/>
  <c r="D103" i="5"/>
  <c r="H103" i="5" s="1"/>
  <c r="C104" i="5"/>
  <c r="F103" i="5"/>
  <c r="S101" i="5"/>
  <c r="S102" i="5"/>
  <c r="B121" i="5"/>
  <c r="G121" i="5"/>
  <c r="L120" i="5" l="1"/>
  <c r="M121" i="5"/>
  <c r="E122" i="5"/>
  <c r="T122" i="5" s="1"/>
  <c r="I121" i="5"/>
  <c r="D104" i="5"/>
  <c r="C105" i="5"/>
  <c r="H104" i="5"/>
  <c r="M92" i="5" s="1"/>
  <c r="E92" i="5" s="1"/>
  <c r="T92" i="5" s="1"/>
  <c r="F104" i="5"/>
  <c r="B122" i="5"/>
  <c r="L121" i="5" s="1"/>
  <c r="G122" i="5"/>
  <c r="E123" i="5" l="1"/>
  <c r="T123" i="5" s="1"/>
  <c r="M122" i="5"/>
  <c r="I122" i="5"/>
  <c r="D105" i="5"/>
  <c r="H105" i="5" s="1"/>
  <c r="C106" i="5"/>
  <c r="F105" i="5"/>
  <c r="S103" i="5"/>
  <c r="B123" i="5"/>
  <c r="G123" i="5"/>
  <c r="L122" i="5" l="1"/>
  <c r="M123" i="5"/>
  <c r="E124" i="5"/>
  <c r="T124" i="5" s="1"/>
  <c r="I123" i="5"/>
  <c r="D106" i="5"/>
  <c r="C107" i="5"/>
  <c r="S105" i="5"/>
  <c r="S104" i="5"/>
  <c r="F106" i="5"/>
  <c r="H106" i="5"/>
  <c r="B124" i="5"/>
  <c r="L123" i="5" s="1"/>
  <c r="G124" i="5"/>
  <c r="M124" i="5" l="1"/>
  <c r="E125" i="5"/>
  <c r="T125" i="5" s="1"/>
  <c r="I124" i="5"/>
  <c r="D107" i="5"/>
  <c r="C108" i="5"/>
  <c r="F107" i="5"/>
  <c r="H107" i="5"/>
  <c r="B125" i="5"/>
  <c r="G125" i="5"/>
  <c r="L124" i="5" l="1"/>
  <c r="M125" i="5"/>
  <c r="E126" i="5"/>
  <c r="T126" i="5" s="1"/>
  <c r="I125" i="5"/>
  <c r="C109" i="5"/>
  <c r="D108" i="5"/>
  <c r="F108" i="5"/>
  <c r="H108" i="5"/>
  <c r="S106" i="5"/>
  <c r="B126" i="5"/>
  <c r="G126" i="5"/>
  <c r="L125" i="5" l="1"/>
  <c r="E127" i="5"/>
  <c r="T127" i="5" s="1"/>
  <c r="M126" i="5"/>
  <c r="I126" i="5"/>
  <c r="D109" i="5"/>
  <c r="H109" i="5" s="1"/>
  <c r="C110" i="5"/>
  <c r="F109" i="5"/>
  <c r="S107" i="5"/>
  <c r="B127" i="5"/>
  <c r="G127" i="5"/>
  <c r="L126" i="5" l="1"/>
  <c r="M127" i="5"/>
  <c r="E128" i="5"/>
  <c r="T128" i="5" s="1"/>
  <c r="I127" i="5"/>
  <c r="C111" i="5"/>
  <c r="D110" i="5"/>
  <c r="F110" i="5"/>
  <c r="H110" i="5"/>
  <c r="S108" i="5"/>
  <c r="B128" i="5"/>
  <c r="G128" i="5"/>
  <c r="L127" i="5" l="1"/>
  <c r="M128" i="5"/>
  <c r="E129" i="5"/>
  <c r="T129" i="5" s="1"/>
  <c r="I128" i="5"/>
  <c r="D111" i="5"/>
  <c r="H111" i="5" s="1"/>
  <c r="C112" i="5"/>
  <c r="F111" i="5"/>
  <c r="S109" i="5"/>
  <c r="B129" i="5"/>
  <c r="G129" i="5"/>
  <c r="L128" i="5" l="1"/>
  <c r="M129" i="5"/>
  <c r="E130" i="5"/>
  <c r="T130" i="5" s="1"/>
  <c r="I129" i="5"/>
  <c r="D112" i="5"/>
  <c r="H112" i="5" s="1"/>
  <c r="C113" i="5"/>
  <c r="F112" i="5"/>
  <c r="S110" i="5"/>
  <c r="S111" i="5"/>
  <c r="B130" i="5"/>
  <c r="G130" i="5"/>
  <c r="L129" i="5" l="1"/>
  <c r="E131" i="5"/>
  <c r="T131" i="5" s="1"/>
  <c r="M130" i="5"/>
  <c r="I130" i="5"/>
  <c r="D113" i="5"/>
  <c r="H113" i="5" s="1"/>
  <c r="C114" i="5"/>
  <c r="F113" i="5"/>
  <c r="S112" i="5"/>
  <c r="B131" i="5"/>
  <c r="G131" i="5"/>
  <c r="L130" i="5" l="1"/>
  <c r="M131" i="5"/>
  <c r="E132" i="5"/>
  <c r="T132" i="5" s="1"/>
  <c r="I131" i="5"/>
  <c r="C115" i="5"/>
  <c r="D114" i="5"/>
  <c r="F114" i="5"/>
  <c r="H114" i="5"/>
  <c r="B132" i="5"/>
  <c r="L131" i="5" s="1"/>
  <c r="G132" i="5"/>
  <c r="M132" i="5" l="1"/>
  <c r="E133" i="5"/>
  <c r="T133" i="5" s="1"/>
  <c r="I132" i="5"/>
  <c r="D115" i="5"/>
  <c r="H115" i="5" s="1"/>
  <c r="C116" i="5"/>
  <c r="F115" i="5"/>
  <c r="S113" i="5"/>
  <c r="B133" i="5"/>
  <c r="G133" i="5"/>
  <c r="L132" i="5" l="1"/>
  <c r="M133" i="5"/>
  <c r="E134" i="5"/>
  <c r="T134" i="5" s="1"/>
  <c r="I133" i="5"/>
  <c r="C117" i="5"/>
  <c r="D116" i="5"/>
  <c r="F116" i="5"/>
  <c r="H116" i="5"/>
  <c r="S114" i="5"/>
  <c r="S115" i="5"/>
  <c r="B134" i="5"/>
  <c r="L133" i="5" s="1"/>
  <c r="G134" i="5"/>
  <c r="E135" i="5" l="1"/>
  <c r="T135" i="5" s="1"/>
  <c r="M134" i="5"/>
  <c r="I134" i="5"/>
  <c r="D117" i="5"/>
  <c r="C118" i="5"/>
  <c r="F117" i="5"/>
  <c r="H117" i="5"/>
  <c r="B135" i="5"/>
  <c r="G135" i="5"/>
  <c r="L134" i="5" l="1"/>
  <c r="M135" i="5"/>
  <c r="E136" i="5"/>
  <c r="T136" i="5" s="1"/>
  <c r="I135" i="5"/>
  <c r="C119" i="5"/>
  <c r="D118" i="5"/>
  <c r="S116" i="5"/>
  <c r="F118" i="5"/>
  <c r="H118" i="5"/>
  <c r="B136" i="5"/>
  <c r="G136" i="5"/>
  <c r="L135" i="5" l="1"/>
  <c r="M136" i="5"/>
  <c r="E137" i="5"/>
  <c r="T137" i="5" s="1"/>
  <c r="I136" i="5"/>
  <c r="D119" i="5"/>
  <c r="H119" i="5" s="1"/>
  <c r="C120" i="5"/>
  <c r="S117" i="5"/>
  <c r="S118" i="5"/>
  <c r="F119" i="5"/>
  <c r="B137" i="5"/>
  <c r="G137" i="5"/>
  <c r="L136" i="5" l="1"/>
  <c r="M137" i="5"/>
  <c r="E138" i="5"/>
  <c r="T138" i="5" s="1"/>
  <c r="I137" i="5"/>
  <c r="C121" i="5"/>
  <c r="D120" i="5"/>
  <c r="F120" i="5"/>
  <c r="H120" i="5"/>
  <c r="B138" i="5"/>
  <c r="L137" i="5" s="1"/>
  <c r="G138" i="5"/>
  <c r="E139" i="5" l="1"/>
  <c r="T139" i="5" s="1"/>
  <c r="M138" i="5"/>
  <c r="I138" i="5"/>
  <c r="D121" i="5"/>
  <c r="H121" i="5" s="1"/>
  <c r="C122" i="5"/>
  <c r="F121" i="5"/>
  <c r="S119" i="5"/>
  <c r="B139" i="5"/>
  <c r="G139" i="5"/>
  <c r="L138" i="5" l="1"/>
  <c r="M139" i="5"/>
  <c r="E140" i="5"/>
  <c r="T140" i="5" s="1"/>
  <c r="I139" i="5"/>
  <c r="C123" i="5"/>
  <c r="D122" i="5"/>
  <c r="F122" i="5"/>
  <c r="H122" i="5"/>
  <c r="S120" i="5"/>
  <c r="B140" i="5"/>
  <c r="G140" i="5"/>
  <c r="L139" i="5" l="1"/>
  <c r="M140" i="5"/>
  <c r="E141" i="5"/>
  <c r="T141" i="5" s="1"/>
  <c r="I140" i="5"/>
  <c r="D123" i="5"/>
  <c r="H123" i="5" s="1"/>
  <c r="C124" i="5"/>
  <c r="F123" i="5"/>
  <c r="S121" i="5"/>
  <c r="S122" i="5"/>
  <c r="B141" i="5"/>
  <c r="G141" i="5"/>
  <c r="L140" i="5" l="1"/>
  <c r="M141" i="5"/>
  <c r="E142" i="5"/>
  <c r="T142" i="5" s="1"/>
  <c r="I141" i="5"/>
  <c r="D124" i="5"/>
  <c r="C125" i="5"/>
  <c r="F124" i="5"/>
  <c r="H124" i="5"/>
  <c r="B142" i="5"/>
  <c r="L141" i="5" s="1"/>
  <c r="G142" i="5"/>
  <c r="E143" i="5" l="1"/>
  <c r="T143" i="5" s="1"/>
  <c r="M142" i="5"/>
  <c r="I142" i="5"/>
  <c r="D125" i="5"/>
  <c r="H125" i="5" s="1"/>
  <c r="C126" i="5"/>
  <c r="F125" i="5"/>
  <c r="S123" i="5"/>
  <c r="B143" i="5"/>
  <c r="G143" i="5"/>
  <c r="L142" i="5" l="1"/>
  <c r="M143" i="5"/>
  <c r="E144" i="5"/>
  <c r="T144" i="5" s="1"/>
  <c r="I143" i="5"/>
  <c r="C127" i="5"/>
  <c r="D126" i="5"/>
  <c r="S125" i="5"/>
  <c r="S124" i="5"/>
  <c r="F126" i="5"/>
  <c r="H126" i="5"/>
  <c r="B144" i="5"/>
  <c r="L143" i="5" s="1"/>
  <c r="G144" i="5"/>
  <c r="M144" i="5" l="1"/>
  <c r="E145" i="5"/>
  <c r="T145" i="5" s="1"/>
  <c r="I144" i="5"/>
  <c r="D127" i="5"/>
  <c r="C128" i="5"/>
  <c r="H127" i="5"/>
  <c r="F127" i="5"/>
  <c r="B145" i="5"/>
  <c r="G145" i="5"/>
  <c r="L144" i="5" l="1"/>
  <c r="M145" i="5"/>
  <c r="E146" i="5"/>
  <c r="T146" i="5" s="1"/>
  <c r="I145" i="5"/>
  <c r="C129" i="5"/>
  <c r="D128" i="5"/>
  <c r="S126" i="5"/>
  <c r="F128" i="5"/>
  <c r="H128" i="5"/>
  <c r="B146" i="5"/>
  <c r="G146" i="5"/>
  <c r="L145" i="5" l="1"/>
  <c r="E147" i="5"/>
  <c r="T147" i="5" s="1"/>
  <c r="M146" i="5"/>
  <c r="I146" i="5"/>
  <c r="D129" i="5"/>
  <c r="C130" i="5"/>
  <c r="S127" i="5"/>
  <c r="F129" i="5"/>
  <c r="H129" i="5"/>
  <c r="B147" i="5"/>
  <c r="G147" i="5"/>
  <c r="L146" i="5" l="1"/>
  <c r="M147" i="5"/>
  <c r="E148" i="5"/>
  <c r="T148" i="5" s="1"/>
  <c r="I147" i="5"/>
  <c r="D130" i="5"/>
  <c r="C131" i="5"/>
  <c r="S128" i="5"/>
  <c r="F130" i="5"/>
  <c r="H130" i="5"/>
  <c r="B148" i="5"/>
  <c r="G148" i="5"/>
  <c r="L147" i="5" l="1"/>
  <c r="M148" i="5"/>
  <c r="E149" i="5"/>
  <c r="T149" i="5" s="1"/>
  <c r="I148" i="5"/>
  <c r="D131" i="5"/>
  <c r="C132" i="5"/>
  <c r="S129" i="5"/>
  <c r="F131" i="5"/>
  <c r="H131" i="5"/>
  <c r="B149" i="5"/>
  <c r="G149" i="5"/>
  <c r="L148" i="5" l="1"/>
  <c r="M149" i="5"/>
  <c r="E150" i="5"/>
  <c r="T150" i="5" s="1"/>
  <c r="I149" i="5"/>
  <c r="D132" i="5"/>
  <c r="C133" i="5"/>
  <c r="S130" i="5"/>
  <c r="H132" i="5"/>
  <c r="F132" i="5"/>
  <c r="B150" i="5"/>
  <c r="G150" i="5"/>
  <c r="L149" i="5" l="1"/>
  <c r="E151" i="5"/>
  <c r="T151" i="5" s="1"/>
  <c r="M150" i="5"/>
  <c r="I150" i="5"/>
  <c r="D133" i="5"/>
  <c r="C134" i="5"/>
  <c r="H133" i="5"/>
  <c r="F133" i="5"/>
  <c r="S131" i="5"/>
  <c r="B151" i="5"/>
  <c r="G151" i="5"/>
  <c r="L150" i="5" l="1"/>
  <c r="M151" i="5"/>
  <c r="E152" i="5"/>
  <c r="T152" i="5" s="1"/>
  <c r="I151" i="5"/>
  <c r="D134" i="5"/>
  <c r="H134" i="5" s="1"/>
  <c r="C135" i="5"/>
  <c r="S132" i="5"/>
  <c r="F134" i="5"/>
  <c r="B152" i="5"/>
  <c r="L151" i="5" s="1"/>
  <c r="G152" i="5"/>
  <c r="M152" i="5" l="1"/>
  <c r="E153" i="5"/>
  <c r="T153" i="5" s="1"/>
  <c r="I152" i="5"/>
  <c r="I31" i="5" s="1"/>
  <c r="D135" i="5"/>
  <c r="H135" i="5" s="1"/>
  <c r="C136" i="5"/>
  <c r="F135" i="5"/>
  <c r="S133" i="5"/>
  <c r="B153" i="5"/>
  <c r="G153" i="5"/>
  <c r="D153" i="5"/>
  <c r="H153" i="5"/>
  <c r="F153" i="5"/>
  <c r="C153" i="5"/>
  <c r="L152" i="5" l="1"/>
  <c r="M153" i="5"/>
  <c r="E154" i="5"/>
  <c r="T154" i="5" s="1"/>
  <c r="I153" i="5"/>
  <c r="L31" i="5"/>
  <c r="D136" i="5"/>
  <c r="C137" i="5"/>
  <c r="S134" i="5"/>
  <c r="S135" i="5"/>
  <c r="F136" i="5"/>
  <c r="H136" i="5"/>
  <c r="C154" i="5"/>
  <c r="S153" i="5"/>
  <c r="B154" i="5"/>
  <c r="G154" i="5"/>
  <c r="D154" i="5"/>
  <c r="H154" i="5"/>
  <c r="F154" i="5"/>
  <c r="L153" i="5" l="1"/>
  <c r="E155" i="5"/>
  <c r="T155" i="5" s="1"/>
  <c r="M154" i="5"/>
  <c r="I154" i="5"/>
  <c r="F155" i="5"/>
  <c r="C138" i="5"/>
  <c r="D137" i="5"/>
  <c r="F137" i="5"/>
  <c r="H137" i="5"/>
  <c r="S154" i="5"/>
  <c r="B155" i="5"/>
  <c r="G155" i="5"/>
  <c r="D155" i="5"/>
  <c r="H155" i="5"/>
  <c r="C155" i="5"/>
  <c r="L154" i="5" l="1"/>
  <c r="M155" i="5"/>
  <c r="E156" i="5"/>
  <c r="T156" i="5" s="1"/>
  <c r="I155" i="5"/>
  <c r="C156" i="5"/>
  <c r="D138" i="5"/>
  <c r="C139" i="5"/>
  <c r="H138" i="5"/>
  <c r="F138" i="5"/>
  <c r="S136" i="5"/>
  <c r="S137" i="5"/>
  <c r="S155" i="5"/>
  <c r="B156" i="5"/>
  <c r="L155" i="5" s="1"/>
  <c r="G156" i="5"/>
  <c r="D156" i="5"/>
  <c r="H156" i="5"/>
  <c r="F156" i="5"/>
  <c r="M156" i="5" l="1"/>
  <c r="E157" i="5"/>
  <c r="T157" i="5" s="1"/>
  <c r="I156" i="5"/>
  <c r="D139" i="5"/>
  <c r="H139" i="5" s="1"/>
  <c r="C140" i="5"/>
  <c r="S138" i="5"/>
  <c r="F139" i="5"/>
  <c r="S156" i="5"/>
  <c r="B157" i="5"/>
  <c r="G157" i="5"/>
  <c r="D157" i="5"/>
  <c r="H157" i="5"/>
  <c r="F157" i="5"/>
  <c r="C157" i="5"/>
  <c r="L156" i="5" l="1"/>
  <c r="M157" i="5"/>
  <c r="E158" i="5"/>
  <c r="T158" i="5" s="1"/>
  <c r="I157" i="5"/>
  <c r="F158" i="5"/>
  <c r="D140" i="5"/>
  <c r="H140" i="5" s="1"/>
  <c r="C141" i="5"/>
  <c r="F140" i="5"/>
  <c r="S157" i="5"/>
  <c r="C158" i="5"/>
  <c r="B158" i="5"/>
  <c r="H158" i="5"/>
  <c r="G158" i="5"/>
  <c r="D158" i="5"/>
  <c r="L157" i="5" l="1"/>
  <c r="E159" i="5"/>
  <c r="T159" i="5" s="1"/>
  <c r="M158" i="5"/>
  <c r="I158" i="5"/>
  <c r="D141" i="5"/>
  <c r="C142" i="5"/>
  <c r="S139" i="5"/>
  <c r="F141" i="5"/>
  <c r="H141" i="5"/>
  <c r="S140" i="5"/>
  <c r="S158" i="5"/>
  <c r="B159" i="5"/>
  <c r="G159" i="5"/>
  <c r="D159" i="5"/>
  <c r="H159" i="5"/>
  <c r="F159" i="5"/>
  <c r="C159" i="5"/>
  <c r="L158" i="5" l="1"/>
  <c r="M159" i="5"/>
  <c r="E160" i="5"/>
  <c r="T160" i="5" s="1"/>
  <c r="I159" i="5"/>
  <c r="D142" i="5"/>
  <c r="H142" i="5" s="1"/>
  <c r="C143" i="5"/>
  <c r="F142" i="5"/>
  <c r="S141" i="5"/>
  <c r="S159" i="5"/>
  <c r="C160" i="5"/>
  <c r="B160" i="5"/>
  <c r="L159" i="5" s="1"/>
  <c r="G160" i="5"/>
  <c r="D160" i="5"/>
  <c r="H160" i="5"/>
  <c r="F160" i="5"/>
  <c r="M160" i="5" l="1"/>
  <c r="E161" i="5"/>
  <c r="T161" i="5" s="1"/>
  <c r="I160" i="5"/>
  <c r="F161" i="5"/>
  <c r="C144" i="5"/>
  <c r="D143" i="5"/>
  <c r="F143" i="5"/>
  <c r="H143" i="5"/>
  <c r="S160" i="5"/>
  <c r="B161" i="5"/>
  <c r="G161" i="5"/>
  <c r="D161" i="5"/>
  <c r="H161" i="5"/>
  <c r="C161" i="5"/>
  <c r="C162" i="5" s="1"/>
  <c r="L160" i="5" l="1"/>
  <c r="M161" i="5"/>
  <c r="E162" i="5"/>
  <c r="T162" i="5" s="1"/>
  <c r="I161" i="5"/>
  <c r="D144" i="5"/>
  <c r="H144" i="5" s="1"/>
  <c r="C145" i="5"/>
  <c r="S142" i="5"/>
  <c r="F144" i="5"/>
  <c r="S143" i="5"/>
  <c r="S161" i="5"/>
  <c r="B162" i="5"/>
  <c r="L161" i="5" s="1"/>
  <c r="H162" i="5"/>
  <c r="G162" i="5"/>
  <c r="D162" i="5"/>
  <c r="F162" i="5"/>
  <c r="E163" i="5" l="1"/>
  <c r="T163" i="5" s="1"/>
  <c r="M162" i="5"/>
  <c r="I162" i="5"/>
  <c r="D145" i="5"/>
  <c r="H145" i="5" s="1"/>
  <c r="C146" i="5"/>
  <c r="S144" i="5"/>
  <c r="F145" i="5"/>
  <c r="S162" i="5"/>
  <c r="B163" i="5"/>
  <c r="G163" i="5"/>
  <c r="D163" i="5"/>
  <c r="H163" i="5"/>
  <c r="F163" i="5"/>
  <c r="F164" i="5" s="1"/>
  <c r="C163" i="5"/>
  <c r="L162" i="5" l="1"/>
  <c r="M163" i="5"/>
  <c r="E164" i="5"/>
  <c r="T164" i="5" s="1"/>
  <c r="I163" i="5"/>
  <c r="D146" i="5"/>
  <c r="H146" i="5" s="1"/>
  <c r="C147" i="5"/>
  <c r="F146" i="5"/>
  <c r="S145" i="5"/>
  <c r="S163" i="5"/>
  <c r="C164" i="5"/>
  <c r="B164" i="5"/>
  <c r="L163" i="5" s="1"/>
  <c r="G164" i="5"/>
  <c r="H164" i="5"/>
  <c r="D164" i="5"/>
  <c r="M164" i="5" l="1"/>
  <c r="E165" i="5"/>
  <c r="T165" i="5" s="1"/>
  <c r="I164" i="5"/>
  <c r="D147" i="5"/>
  <c r="C148" i="5"/>
  <c r="S146" i="5"/>
  <c r="F147" i="5"/>
  <c r="H147" i="5"/>
  <c r="S164" i="5"/>
  <c r="B165" i="5"/>
  <c r="G165" i="5"/>
  <c r="D165" i="5"/>
  <c r="H165" i="5"/>
  <c r="F165" i="5"/>
  <c r="C165" i="5"/>
  <c r="L164" i="5" l="1"/>
  <c r="M165" i="5"/>
  <c r="E166" i="5"/>
  <c r="T166" i="5" s="1"/>
  <c r="I165" i="5"/>
  <c r="D148" i="5"/>
  <c r="H148" i="5" s="1"/>
  <c r="C149" i="5"/>
  <c r="S147" i="5"/>
  <c r="F148" i="5"/>
  <c r="S165" i="5"/>
  <c r="C166" i="5"/>
  <c r="B166" i="5"/>
  <c r="L165" i="5" s="1"/>
  <c r="G166" i="5"/>
  <c r="D166" i="5"/>
  <c r="H166" i="5"/>
  <c r="F166" i="5"/>
  <c r="F167" i="5" s="1"/>
  <c r="E167" i="5" l="1"/>
  <c r="T167" i="5" s="1"/>
  <c r="M166" i="5"/>
  <c r="I166" i="5"/>
  <c r="C150" i="5"/>
  <c r="D149" i="5"/>
  <c r="H149" i="5" s="1"/>
  <c r="F149" i="5"/>
  <c r="S148" i="5"/>
  <c r="S166" i="5"/>
  <c r="B167" i="5"/>
  <c r="G167" i="5"/>
  <c r="D167" i="5"/>
  <c r="H167" i="5"/>
  <c r="C167" i="5"/>
  <c r="C168" i="5" s="1"/>
  <c r="L166" i="5" l="1"/>
  <c r="M167" i="5"/>
  <c r="E168" i="5"/>
  <c r="T168" i="5" s="1"/>
  <c r="I167" i="5"/>
  <c r="D150" i="5"/>
  <c r="H150" i="5" s="1"/>
  <c r="C151" i="5"/>
  <c r="F150" i="5"/>
  <c r="S149" i="5"/>
  <c r="S167" i="5"/>
  <c r="B168" i="5"/>
  <c r="G168" i="5"/>
  <c r="H168" i="5"/>
  <c r="D168" i="5"/>
  <c r="F168" i="5"/>
  <c r="L167" i="5" l="1"/>
  <c r="M168" i="5"/>
  <c r="E169" i="5"/>
  <c r="T169" i="5" s="1"/>
  <c r="I168" i="5"/>
  <c r="D151" i="5"/>
  <c r="H151" i="5" s="1"/>
  <c r="C152" i="5"/>
  <c r="D152" i="5" s="1"/>
  <c r="F151" i="5"/>
  <c r="S150" i="5"/>
  <c r="S168" i="5"/>
  <c r="B169" i="5"/>
  <c r="G169" i="5"/>
  <c r="D169" i="5"/>
  <c r="H169" i="5"/>
  <c r="F169" i="5"/>
  <c r="F170" i="5" s="1"/>
  <c r="C169" i="5"/>
  <c r="L168" i="5" l="1"/>
  <c r="M169" i="5"/>
  <c r="E170" i="5"/>
  <c r="T170" i="5" s="1"/>
  <c r="I169" i="5"/>
  <c r="F152" i="5"/>
  <c r="H152" i="5"/>
  <c r="S151" i="5"/>
  <c r="S169" i="5"/>
  <c r="C170" i="5"/>
  <c r="B170" i="5"/>
  <c r="G170" i="5"/>
  <c r="D170" i="5"/>
  <c r="H170" i="5"/>
  <c r="H31" i="5"/>
  <c r="L169" i="5" l="1"/>
  <c r="E171" i="5"/>
  <c r="T171" i="5" s="1"/>
  <c r="M170" i="5"/>
  <c r="I170" i="5"/>
  <c r="T32" i="5"/>
  <c r="M31" i="5"/>
  <c r="S152" i="5"/>
  <c r="E31" i="5"/>
  <c r="S170" i="5"/>
  <c r="B171" i="5"/>
  <c r="G171" i="5"/>
  <c r="D171" i="5"/>
  <c r="H171" i="5"/>
  <c r="F171" i="5"/>
  <c r="C171" i="5"/>
  <c r="L170" i="5" l="1"/>
  <c r="Q32" i="5"/>
  <c r="S69" i="5"/>
  <c r="S70" i="5"/>
  <c r="S71" i="5"/>
  <c r="S73" i="5"/>
  <c r="S72" i="5"/>
  <c r="S74" i="5"/>
  <c r="S75" i="5"/>
  <c r="S76" i="5"/>
  <c r="S77" i="5"/>
  <c r="S78" i="5"/>
  <c r="S79" i="5"/>
  <c r="S81" i="5"/>
  <c r="S80" i="5"/>
  <c r="S82" i="5"/>
  <c r="S84" i="5"/>
  <c r="S83" i="5"/>
  <c r="S85" i="5"/>
  <c r="S86" i="5"/>
  <c r="S87" i="5"/>
  <c r="S88" i="5"/>
  <c r="S89" i="5"/>
  <c r="S90" i="5"/>
  <c r="S91" i="5"/>
  <c r="S92" i="5"/>
  <c r="M171" i="5"/>
  <c r="E172" i="5"/>
  <c r="T172" i="5" s="1"/>
  <c r="I171" i="5"/>
  <c r="S44" i="5"/>
  <c r="S37" i="5"/>
  <c r="S39" i="5"/>
  <c r="S41" i="5"/>
  <c r="S43" i="5"/>
  <c r="S36" i="5"/>
  <c r="S38" i="5"/>
  <c r="S40" i="5"/>
  <c r="S42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C172" i="5"/>
  <c r="S171" i="5"/>
  <c r="B172" i="5"/>
  <c r="L171" i="5" s="1"/>
  <c r="G172" i="5"/>
  <c r="D172" i="5"/>
  <c r="H172" i="5"/>
  <c r="F172" i="5"/>
  <c r="F173" i="5" s="1"/>
  <c r="M172" i="5" l="1"/>
  <c r="E173" i="5"/>
  <c r="T173" i="5" s="1"/>
  <c r="I172" i="5"/>
  <c r="S172" i="5"/>
  <c r="B173" i="5"/>
  <c r="H173" i="5"/>
  <c r="G173" i="5"/>
  <c r="D173" i="5"/>
  <c r="C173" i="5"/>
  <c r="L172" i="5" l="1"/>
  <c r="M173" i="5"/>
  <c r="E174" i="5"/>
  <c r="T174" i="5" s="1"/>
  <c r="I173" i="5"/>
  <c r="C174" i="5"/>
  <c r="S173" i="5"/>
  <c r="B174" i="5"/>
  <c r="L173" i="5" s="1"/>
  <c r="H174" i="5"/>
  <c r="G174" i="5"/>
  <c r="D174" i="5"/>
  <c r="F174" i="5"/>
  <c r="E175" i="5" l="1"/>
  <c r="T175" i="5" s="1"/>
  <c r="M174" i="5"/>
  <c r="I174" i="5"/>
  <c r="S174" i="5"/>
  <c r="B175" i="5"/>
  <c r="G175" i="5"/>
  <c r="D175" i="5"/>
  <c r="H175" i="5"/>
  <c r="F175" i="5"/>
  <c r="C175" i="5"/>
  <c r="L174" i="5" l="1"/>
  <c r="M175" i="5"/>
  <c r="E176" i="5"/>
  <c r="T176" i="5" s="1"/>
  <c r="I175" i="5"/>
  <c r="F176" i="5"/>
  <c r="S175" i="5"/>
  <c r="C176" i="5"/>
  <c r="B176" i="5"/>
  <c r="G176" i="5"/>
  <c r="D176" i="5"/>
  <c r="H176" i="5"/>
  <c r="L175" i="5" l="1"/>
  <c r="M176" i="5"/>
  <c r="E177" i="5"/>
  <c r="T177" i="5" s="1"/>
  <c r="I176" i="5"/>
  <c r="S176" i="5"/>
  <c r="B177" i="5"/>
  <c r="G177" i="5"/>
  <c r="D177" i="5"/>
  <c r="H177" i="5"/>
  <c r="F177" i="5"/>
  <c r="C177" i="5"/>
  <c r="L176" i="5" l="1"/>
  <c r="M177" i="5"/>
  <c r="E178" i="5"/>
  <c r="T178" i="5" s="1"/>
  <c r="I177" i="5"/>
  <c r="S177" i="5"/>
  <c r="C178" i="5"/>
  <c r="B178" i="5"/>
  <c r="L177" i="5" s="1"/>
  <c r="G178" i="5"/>
  <c r="H178" i="5"/>
  <c r="D178" i="5"/>
  <c r="F178" i="5"/>
  <c r="E179" i="5" l="1"/>
  <c r="T179" i="5" s="1"/>
  <c r="M178" i="5"/>
  <c r="I178" i="5"/>
  <c r="F179" i="5"/>
  <c r="S178" i="5"/>
  <c r="B179" i="5"/>
  <c r="G179" i="5"/>
  <c r="D179" i="5"/>
  <c r="H179" i="5"/>
  <c r="C179" i="5"/>
  <c r="L178" i="5" l="1"/>
  <c r="M179" i="5"/>
  <c r="E180" i="5"/>
  <c r="T180" i="5" s="1"/>
  <c r="I179" i="5"/>
  <c r="C180" i="5"/>
  <c r="S179" i="5"/>
  <c r="B180" i="5"/>
  <c r="L179" i="5" s="1"/>
  <c r="G180" i="5"/>
  <c r="H180" i="5"/>
  <c r="D180" i="5"/>
  <c r="F180" i="5"/>
  <c r="M180" i="5" l="1"/>
  <c r="E181" i="5"/>
  <c r="T181" i="5" s="1"/>
  <c r="I180" i="5"/>
  <c r="S180" i="5"/>
  <c r="B181" i="5"/>
  <c r="G181" i="5"/>
  <c r="D181" i="5"/>
  <c r="H181" i="5"/>
  <c r="F181" i="5"/>
  <c r="C181" i="5"/>
  <c r="L180" i="5" l="1"/>
  <c r="M181" i="5"/>
  <c r="E182" i="5"/>
  <c r="T182" i="5" s="1"/>
  <c r="I181" i="5"/>
  <c r="F182" i="5"/>
  <c r="S181" i="5"/>
  <c r="C182" i="5"/>
  <c r="B182" i="5"/>
  <c r="G182" i="5"/>
  <c r="D182" i="5"/>
  <c r="H182" i="5"/>
  <c r="L181" i="5" l="1"/>
  <c r="E183" i="5"/>
  <c r="T183" i="5" s="1"/>
  <c r="M182" i="5"/>
  <c r="I182" i="5"/>
  <c r="S182" i="5"/>
  <c r="B183" i="5"/>
  <c r="G183" i="5"/>
  <c r="D183" i="5"/>
  <c r="H183" i="5"/>
  <c r="F183" i="5"/>
  <c r="C183" i="5"/>
  <c r="L182" i="5" l="1"/>
  <c r="M183" i="5"/>
  <c r="E184" i="5"/>
  <c r="T184" i="5" s="1"/>
  <c r="I183" i="5"/>
  <c r="S183" i="5"/>
  <c r="C184" i="5"/>
  <c r="B184" i="5"/>
  <c r="L183" i="5" s="1"/>
  <c r="H184" i="5"/>
  <c r="G184" i="5"/>
  <c r="D184" i="5"/>
  <c r="F184" i="5"/>
  <c r="M184" i="5" l="1"/>
  <c r="E185" i="5"/>
  <c r="T185" i="5" s="1"/>
  <c r="I184" i="5"/>
  <c r="F185" i="5"/>
  <c r="S184" i="5"/>
  <c r="B185" i="5"/>
  <c r="H185" i="5"/>
  <c r="G185" i="5"/>
  <c r="D185" i="5"/>
  <c r="C185" i="5"/>
  <c r="C186" i="5" s="1"/>
  <c r="L184" i="5" l="1"/>
  <c r="M185" i="5"/>
  <c r="E186" i="5"/>
  <c r="T186" i="5" s="1"/>
  <c r="I185" i="5"/>
  <c r="S185" i="5"/>
  <c r="B186" i="5"/>
  <c r="G186" i="5"/>
  <c r="D186" i="5"/>
  <c r="H186" i="5"/>
  <c r="F186" i="5"/>
  <c r="L185" i="5" l="1"/>
  <c r="E187" i="5"/>
  <c r="T187" i="5" s="1"/>
  <c r="M186" i="5"/>
  <c r="I186" i="5"/>
  <c r="S186" i="5"/>
  <c r="B187" i="5"/>
  <c r="G187" i="5"/>
  <c r="D187" i="5"/>
  <c r="H187" i="5"/>
  <c r="F187" i="5"/>
  <c r="C187" i="5"/>
  <c r="L186" i="5" l="1"/>
  <c r="M187" i="5"/>
  <c r="E188" i="5"/>
  <c r="T188" i="5" s="1"/>
  <c r="I187" i="5"/>
  <c r="F188" i="5"/>
  <c r="C188" i="5"/>
  <c r="S187" i="5"/>
  <c r="B188" i="5"/>
  <c r="G188" i="5"/>
  <c r="D188" i="5"/>
  <c r="H188" i="5"/>
  <c r="L187" i="5" l="1"/>
  <c r="M188" i="5"/>
  <c r="E189" i="5"/>
  <c r="T189" i="5" s="1"/>
  <c r="I188" i="5"/>
  <c r="S188" i="5"/>
  <c r="B189" i="5"/>
  <c r="G189" i="5"/>
  <c r="D189" i="5"/>
  <c r="H189" i="5"/>
  <c r="F189" i="5"/>
  <c r="C189" i="5"/>
  <c r="L188" i="5" l="1"/>
  <c r="M189" i="5"/>
  <c r="E190" i="5"/>
  <c r="T190" i="5" s="1"/>
  <c r="I189" i="5"/>
  <c r="C190" i="5"/>
  <c r="S189" i="5"/>
  <c r="B190" i="5"/>
  <c r="L189" i="5" s="1"/>
  <c r="H190" i="5"/>
  <c r="D190" i="5"/>
  <c r="G190" i="5"/>
  <c r="F190" i="5"/>
  <c r="F191" i="5" s="1"/>
  <c r="E191" i="5" l="1"/>
  <c r="T191" i="5" s="1"/>
  <c r="M190" i="5"/>
  <c r="I190" i="5"/>
  <c r="S190" i="5"/>
  <c r="B191" i="5"/>
  <c r="G191" i="5"/>
  <c r="D191" i="5"/>
  <c r="H191" i="5"/>
  <c r="C191" i="5"/>
  <c r="L190" i="5" l="1"/>
  <c r="M191" i="5"/>
  <c r="E192" i="5"/>
  <c r="T192" i="5" s="1"/>
  <c r="I191" i="5"/>
  <c r="C192" i="5"/>
  <c r="S191" i="5"/>
  <c r="B192" i="5"/>
  <c r="L191" i="5" s="1"/>
  <c r="G192" i="5"/>
  <c r="D192" i="5"/>
  <c r="H192" i="5"/>
  <c r="F192" i="5"/>
  <c r="M192" i="5" l="1"/>
  <c r="E193" i="5"/>
  <c r="T193" i="5" s="1"/>
  <c r="I192" i="5"/>
  <c r="S192" i="5"/>
  <c r="B193" i="5"/>
  <c r="G193" i="5"/>
  <c r="D193" i="5"/>
  <c r="H193" i="5"/>
  <c r="F193" i="5"/>
  <c r="C193" i="5"/>
  <c r="L192" i="5" l="1"/>
  <c r="M193" i="5"/>
  <c r="E194" i="5"/>
  <c r="T194" i="5" s="1"/>
  <c r="I193" i="5"/>
  <c r="F194" i="5"/>
  <c r="C194" i="5"/>
  <c r="S193" i="5"/>
  <c r="B194" i="5"/>
  <c r="H194" i="5"/>
  <c r="G194" i="5"/>
  <c r="D194" i="5"/>
  <c r="L193" i="5" l="1"/>
  <c r="E195" i="5"/>
  <c r="T195" i="5" s="1"/>
  <c r="M194" i="5"/>
  <c r="I194" i="5"/>
  <c r="S194" i="5"/>
  <c r="B195" i="5"/>
  <c r="G195" i="5"/>
  <c r="D195" i="5"/>
  <c r="H195" i="5"/>
  <c r="F195" i="5"/>
  <c r="C195" i="5"/>
  <c r="L194" i="5" l="1"/>
  <c r="M195" i="5"/>
  <c r="E196" i="5"/>
  <c r="T196" i="5" s="1"/>
  <c r="I195" i="5"/>
  <c r="S195" i="5"/>
  <c r="C196" i="5"/>
  <c r="B196" i="5"/>
  <c r="L195" i="5" s="1"/>
  <c r="G196" i="5"/>
  <c r="H196" i="5"/>
  <c r="D196" i="5"/>
  <c r="F196" i="5"/>
  <c r="M196" i="5" l="1"/>
  <c r="E197" i="5"/>
  <c r="T197" i="5" s="1"/>
  <c r="I196" i="5"/>
  <c r="F197" i="5"/>
  <c r="S196" i="5"/>
  <c r="B197" i="5"/>
  <c r="G197" i="5"/>
  <c r="D197" i="5"/>
  <c r="H197" i="5"/>
  <c r="C197" i="5"/>
  <c r="L196" i="5" l="1"/>
  <c r="M197" i="5"/>
  <c r="E198" i="5"/>
  <c r="T198" i="5" s="1"/>
  <c r="I197" i="5"/>
  <c r="C198" i="5"/>
  <c r="S197" i="5"/>
  <c r="B198" i="5"/>
  <c r="L197" i="5" s="1"/>
  <c r="G198" i="5"/>
  <c r="D198" i="5"/>
  <c r="H198" i="5"/>
  <c r="F198" i="5"/>
  <c r="E199" i="5" l="1"/>
  <c r="T199" i="5" s="1"/>
  <c r="M198" i="5"/>
  <c r="I198" i="5"/>
  <c r="S198" i="5"/>
  <c r="B199" i="5"/>
  <c r="G199" i="5"/>
  <c r="D199" i="5"/>
  <c r="H199" i="5"/>
  <c r="F199" i="5"/>
  <c r="C199" i="5"/>
  <c r="L198" i="5" l="1"/>
  <c r="M199" i="5"/>
  <c r="E200" i="5"/>
  <c r="T200" i="5" s="1"/>
  <c r="I199" i="5"/>
  <c r="F200" i="5"/>
  <c r="C200" i="5"/>
  <c r="S199" i="5"/>
  <c r="B200" i="5"/>
  <c r="G200" i="5"/>
  <c r="H200" i="5"/>
  <c r="D200" i="5"/>
  <c r="L199" i="5" l="1"/>
  <c r="M200" i="5"/>
  <c r="E201" i="5"/>
  <c r="T201" i="5" s="1"/>
  <c r="I200" i="5"/>
  <c r="S200" i="5"/>
  <c r="B201" i="5"/>
  <c r="G201" i="5"/>
  <c r="H201" i="5"/>
  <c r="D201" i="5"/>
  <c r="F201" i="5"/>
  <c r="C201" i="5"/>
  <c r="L200" i="5" l="1"/>
  <c r="M201" i="5"/>
  <c r="E202" i="5"/>
  <c r="T202" i="5" s="1"/>
  <c r="I201" i="5"/>
  <c r="S201" i="5"/>
  <c r="C202" i="5"/>
  <c r="B202" i="5"/>
  <c r="L201" i="5" s="1"/>
  <c r="G202" i="5"/>
  <c r="D202" i="5"/>
  <c r="H202" i="5"/>
  <c r="F202" i="5"/>
  <c r="E203" i="5" l="1"/>
  <c r="T203" i="5" s="1"/>
  <c r="M202" i="5"/>
  <c r="I202" i="5"/>
  <c r="F203" i="5"/>
  <c r="S202" i="5"/>
  <c r="B203" i="5"/>
  <c r="G203" i="5"/>
  <c r="D203" i="5"/>
  <c r="H203" i="5"/>
  <c r="C203" i="5"/>
  <c r="C204" i="5" l="1"/>
  <c r="L202" i="5"/>
  <c r="M203" i="5"/>
  <c r="E204" i="5"/>
  <c r="T204" i="5" s="1"/>
  <c r="I203" i="5"/>
  <c r="S203" i="5"/>
  <c r="B204" i="5"/>
  <c r="G204" i="5"/>
  <c r="D204" i="5"/>
  <c r="H204" i="5"/>
  <c r="F204" i="5"/>
  <c r="L203" i="5" l="1"/>
  <c r="M204" i="5"/>
  <c r="E205" i="5"/>
  <c r="T205" i="5" s="1"/>
  <c r="I204" i="5"/>
  <c r="S204" i="5"/>
  <c r="B205" i="5"/>
  <c r="H205" i="5"/>
  <c r="G205" i="5"/>
  <c r="D205" i="5"/>
  <c r="F205" i="5"/>
  <c r="C205" i="5"/>
  <c r="L204" i="5" l="1"/>
  <c r="M205" i="5"/>
  <c r="E206" i="5"/>
  <c r="T206" i="5" s="1"/>
  <c r="I205" i="5"/>
  <c r="F206" i="5"/>
  <c r="C206" i="5"/>
  <c r="S205" i="5"/>
  <c r="B206" i="5"/>
  <c r="H206" i="5"/>
  <c r="G206" i="5"/>
  <c r="D206" i="5"/>
  <c r="L205" i="5" l="1"/>
  <c r="M206" i="5"/>
  <c r="E207" i="5"/>
  <c r="T207" i="5" s="1"/>
  <c r="I206" i="5"/>
  <c r="S206" i="5"/>
  <c r="B207" i="5"/>
  <c r="G207" i="5"/>
  <c r="D207" i="5"/>
  <c r="H207" i="5"/>
  <c r="F207" i="5"/>
  <c r="C207" i="5"/>
  <c r="L206" i="5" l="1"/>
  <c r="M207" i="5"/>
  <c r="E208" i="5"/>
  <c r="T208" i="5" s="1"/>
  <c r="I207" i="5"/>
  <c r="C208" i="5"/>
  <c r="S207" i="5"/>
  <c r="B208" i="5"/>
  <c r="L207" i="5" s="1"/>
  <c r="G208" i="5"/>
  <c r="D208" i="5"/>
  <c r="H208" i="5"/>
  <c r="F208" i="5"/>
  <c r="M208" i="5" l="1"/>
  <c r="E209" i="5"/>
  <c r="T209" i="5" s="1"/>
  <c r="I208" i="5"/>
  <c r="F209" i="5"/>
  <c r="S208" i="5"/>
  <c r="B209" i="5"/>
  <c r="G209" i="5"/>
  <c r="D209" i="5"/>
  <c r="H209" i="5"/>
  <c r="C209" i="5"/>
  <c r="L208" i="5" l="1"/>
  <c r="M209" i="5"/>
  <c r="E210" i="5"/>
  <c r="T210" i="5" s="1"/>
  <c r="I209" i="5"/>
  <c r="C210" i="5"/>
  <c r="S209" i="5"/>
  <c r="B210" i="5"/>
  <c r="L209" i="5" s="1"/>
  <c r="H210" i="5"/>
  <c r="G210" i="5"/>
  <c r="D210" i="5"/>
  <c r="F210" i="5"/>
  <c r="M210" i="5" l="1"/>
  <c r="E211" i="5"/>
  <c r="T211" i="5" s="1"/>
  <c r="I210" i="5"/>
  <c r="S210" i="5"/>
  <c r="B211" i="5"/>
  <c r="G211" i="5"/>
  <c r="D211" i="5"/>
  <c r="H211" i="5"/>
  <c r="F211" i="5"/>
  <c r="C211" i="5"/>
  <c r="L210" i="5" l="1"/>
  <c r="M211" i="5"/>
  <c r="E212" i="5"/>
  <c r="T212" i="5" s="1"/>
  <c r="I211" i="5"/>
  <c r="C212" i="5"/>
  <c r="F212" i="5"/>
  <c r="S211" i="5"/>
  <c r="B212" i="5"/>
  <c r="G212" i="5"/>
  <c r="H212" i="5"/>
  <c r="D212" i="5"/>
  <c r="L211" i="5" l="1"/>
  <c r="M212" i="5"/>
  <c r="E213" i="5"/>
  <c r="T213" i="5" s="1"/>
  <c r="I212" i="5"/>
  <c r="S212" i="5"/>
  <c r="B213" i="5"/>
  <c r="G213" i="5"/>
  <c r="D213" i="5"/>
  <c r="H213" i="5"/>
  <c r="F213" i="5"/>
  <c r="C213" i="5"/>
  <c r="L212" i="5" l="1"/>
  <c r="M213" i="5"/>
  <c r="E214" i="5"/>
  <c r="T214" i="5" s="1"/>
  <c r="I213" i="5"/>
  <c r="S213" i="5"/>
  <c r="C214" i="5"/>
  <c r="B214" i="5"/>
  <c r="L213" i="5" s="1"/>
  <c r="D214" i="5"/>
  <c r="G214" i="5"/>
  <c r="H214" i="5"/>
  <c r="F214" i="5"/>
  <c r="F215" i="5" l="1"/>
  <c r="M214" i="5"/>
  <c r="E215" i="5"/>
  <c r="T215" i="5" s="1"/>
  <c r="I214" i="5"/>
  <c r="S214" i="5"/>
  <c r="B215" i="5"/>
  <c r="G215" i="5"/>
  <c r="D215" i="5"/>
  <c r="H215" i="5"/>
  <c r="C215" i="5"/>
  <c r="L214" i="5" l="1"/>
  <c r="M215" i="5"/>
  <c r="E216" i="5"/>
  <c r="T216" i="5" s="1"/>
  <c r="I215" i="5"/>
  <c r="C216" i="5"/>
  <c r="S215" i="5"/>
  <c r="B216" i="5"/>
  <c r="L215" i="5" s="1"/>
  <c r="H216" i="5"/>
  <c r="G216" i="5"/>
  <c r="D216" i="5"/>
  <c r="F216" i="5"/>
  <c r="M216" i="5" l="1"/>
  <c r="E217" i="5"/>
  <c r="T217" i="5" s="1"/>
  <c r="I216" i="5"/>
  <c r="S216" i="5"/>
  <c r="B217" i="5"/>
  <c r="H217" i="5"/>
  <c r="G217" i="5"/>
  <c r="D217" i="5"/>
  <c r="F217" i="5"/>
  <c r="C217" i="5"/>
  <c r="F218" i="5" l="1"/>
  <c r="L216" i="5"/>
  <c r="M217" i="5"/>
  <c r="E218" i="5"/>
  <c r="T218" i="5" s="1"/>
  <c r="I217" i="5"/>
  <c r="C218" i="5"/>
  <c r="S217" i="5"/>
  <c r="B218" i="5"/>
  <c r="L217" i="5" s="1"/>
  <c r="G218" i="5"/>
  <c r="D218" i="5"/>
  <c r="H218" i="5"/>
  <c r="M218" i="5" l="1"/>
  <c r="E219" i="5"/>
  <c r="T219" i="5" s="1"/>
  <c r="I218" i="5"/>
  <c r="S218" i="5"/>
  <c r="B219" i="5"/>
  <c r="G219" i="5"/>
  <c r="D219" i="5"/>
  <c r="H219" i="5"/>
  <c r="F219" i="5"/>
  <c r="C219" i="5"/>
  <c r="L218" i="5" l="1"/>
  <c r="M219" i="5"/>
  <c r="E220" i="5"/>
  <c r="T220" i="5" s="1"/>
  <c r="I219" i="5"/>
  <c r="S219" i="5"/>
  <c r="C220" i="5"/>
  <c r="B220" i="5"/>
  <c r="L219" i="5" s="1"/>
  <c r="G220" i="5"/>
  <c r="D220" i="5"/>
  <c r="H220" i="5"/>
  <c r="F220" i="5"/>
  <c r="M220" i="5" l="1"/>
  <c r="E221" i="5"/>
  <c r="T221" i="5" s="1"/>
  <c r="I220" i="5"/>
  <c r="F221" i="5"/>
  <c r="S220" i="5"/>
  <c r="B221" i="5"/>
  <c r="G221" i="5"/>
  <c r="D221" i="5"/>
  <c r="H221" i="5"/>
  <c r="C221" i="5"/>
  <c r="C222" i="5" s="1"/>
  <c r="L220" i="5" l="1"/>
  <c r="M221" i="5"/>
  <c r="E222" i="5"/>
  <c r="T222" i="5" s="1"/>
  <c r="I221" i="5"/>
  <c r="S221" i="5"/>
  <c r="B222" i="5"/>
  <c r="H222" i="5"/>
  <c r="G222" i="5"/>
  <c r="D222" i="5"/>
  <c r="F222" i="5"/>
  <c r="L221" i="5" l="1"/>
  <c r="M222" i="5"/>
  <c r="E223" i="5"/>
  <c r="T223" i="5" s="1"/>
  <c r="I222" i="5"/>
  <c r="S222" i="5"/>
  <c r="B223" i="5"/>
  <c r="G223" i="5"/>
  <c r="D223" i="5"/>
  <c r="H223" i="5"/>
  <c r="F223" i="5"/>
  <c r="F224" i="5" s="1"/>
  <c r="C223" i="5"/>
  <c r="L222" i="5" l="1"/>
  <c r="M223" i="5"/>
  <c r="E224" i="5"/>
  <c r="T224" i="5" s="1"/>
  <c r="I223" i="5"/>
  <c r="C224" i="5"/>
  <c r="S223" i="5"/>
  <c r="B224" i="5"/>
  <c r="L223" i="5" s="1"/>
  <c r="G224" i="5"/>
  <c r="D224" i="5"/>
  <c r="H224" i="5"/>
  <c r="M224" i="5" l="1"/>
  <c r="E225" i="5"/>
  <c r="T225" i="5" s="1"/>
  <c r="I224" i="5"/>
  <c r="S224" i="5"/>
  <c r="B225" i="5"/>
  <c r="G225" i="5"/>
  <c r="D225" i="5"/>
  <c r="H225" i="5"/>
  <c r="F225" i="5"/>
  <c r="C225" i="5"/>
  <c r="L224" i="5" l="1"/>
  <c r="M225" i="5"/>
  <c r="E226" i="5"/>
  <c r="T226" i="5" s="1"/>
  <c r="I225" i="5"/>
  <c r="S225" i="5"/>
  <c r="C226" i="5"/>
  <c r="B226" i="5"/>
  <c r="L225" i="5" s="1"/>
  <c r="H226" i="5"/>
  <c r="G226" i="5"/>
  <c r="D226" i="5"/>
  <c r="F226" i="5"/>
  <c r="M226" i="5" l="1"/>
  <c r="E227" i="5"/>
  <c r="T227" i="5" s="1"/>
  <c r="I226" i="5"/>
  <c r="F227" i="5"/>
  <c r="S226" i="5"/>
  <c r="B227" i="5"/>
  <c r="G227" i="5"/>
  <c r="D227" i="5"/>
  <c r="H227" i="5"/>
  <c r="C227" i="5"/>
  <c r="L226" i="5" l="1"/>
  <c r="M227" i="5"/>
  <c r="E228" i="5"/>
  <c r="T228" i="5" s="1"/>
  <c r="I227" i="5"/>
  <c r="C228" i="5"/>
  <c r="S227" i="5"/>
  <c r="B228" i="5"/>
  <c r="L227" i="5" s="1"/>
  <c r="G228" i="5"/>
  <c r="H228" i="5"/>
  <c r="D228" i="5"/>
  <c r="F228" i="5"/>
  <c r="M228" i="5" l="1"/>
  <c r="E229" i="5"/>
  <c r="T229" i="5" s="1"/>
  <c r="I228" i="5"/>
  <c r="S228" i="5"/>
  <c r="B229" i="5"/>
  <c r="G229" i="5"/>
  <c r="D229" i="5"/>
  <c r="H229" i="5"/>
  <c r="F229" i="5"/>
  <c r="C229" i="5"/>
  <c r="F230" i="5" l="1"/>
  <c r="L228" i="5"/>
  <c r="M229" i="5"/>
  <c r="E230" i="5"/>
  <c r="T230" i="5" s="1"/>
  <c r="I229" i="5"/>
  <c r="C230" i="5"/>
  <c r="S229" i="5"/>
  <c r="B230" i="5"/>
  <c r="L229" i="5" s="1"/>
  <c r="G230" i="5"/>
  <c r="D230" i="5"/>
  <c r="H230" i="5"/>
  <c r="M230" i="5" l="1"/>
  <c r="E231" i="5"/>
  <c r="T231" i="5" s="1"/>
  <c r="I230" i="5"/>
  <c r="S230" i="5"/>
  <c r="B231" i="5"/>
  <c r="G231" i="5"/>
  <c r="D231" i="5"/>
  <c r="H231" i="5"/>
  <c r="F231" i="5"/>
  <c r="C231" i="5"/>
  <c r="L230" i="5" l="1"/>
  <c r="M231" i="5"/>
  <c r="E232" i="5"/>
  <c r="T232" i="5" s="1"/>
  <c r="I231" i="5"/>
  <c r="C232" i="5"/>
  <c r="S231" i="5"/>
  <c r="B232" i="5"/>
  <c r="L231" i="5" s="1"/>
  <c r="G232" i="5"/>
  <c r="H232" i="5"/>
  <c r="D232" i="5"/>
  <c r="F232" i="5"/>
  <c r="M232" i="5" l="1"/>
  <c r="E233" i="5"/>
  <c r="T233" i="5" s="1"/>
  <c r="I232" i="5"/>
  <c r="F233" i="5"/>
  <c r="S232" i="5"/>
  <c r="B233" i="5"/>
  <c r="G233" i="5"/>
  <c r="D233" i="5"/>
  <c r="H233" i="5"/>
  <c r="C233" i="5"/>
  <c r="L232" i="5" l="1"/>
  <c r="M233" i="5"/>
  <c r="E234" i="5"/>
  <c r="T234" i="5" s="1"/>
  <c r="I233" i="5"/>
  <c r="C234" i="5"/>
  <c r="S233" i="5"/>
  <c r="B234" i="5"/>
  <c r="L233" i="5" s="1"/>
  <c r="G234" i="5"/>
  <c r="D234" i="5"/>
  <c r="H234" i="5"/>
  <c r="F234" i="5"/>
  <c r="M234" i="5" l="1"/>
  <c r="E235" i="5"/>
  <c r="T235" i="5" s="1"/>
  <c r="I234" i="5"/>
  <c r="S234" i="5"/>
  <c r="B235" i="5"/>
  <c r="G235" i="5"/>
  <c r="D235" i="5"/>
  <c r="H235" i="5"/>
  <c r="F235" i="5"/>
  <c r="C235" i="5"/>
  <c r="L234" i="5" l="1"/>
  <c r="M235" i="5"/>
  <c r="E236" i="5"/>
  <c r="T236" i="5" s="1"/>
  <c r="I235" i="5"/>
  <c r="F236" i="5"/>
  <c r="C236" i="5"/>
  <c r="S235" i="5"/>
  <c r="B236" i="5"/>
  <c r="G236" i="5"/>
  <c r="D236" i="5"/>
  <c r="H236" i="5"/>
  <c r="L235" i="5" l="1"/>
  <c r="M236" i="5"/>
  <c r="E237" i="5"/>
  <c r="T237" i="5" s="1"/>
  <c r="I236" i="5"/>
  <c r="S236" i="5"/>
  <c r="B237" i="5"/>
  <c r="H237" i="5"/>
  <c r="G237" i="5"/>
  <c r="D237" i="5"/>
  <c r="F237" i="5"/>
  <c r="C237" i="5"/>
  <c r="L236" i="5" l="1"/>
  <c r="M237" i="5"/>
  <c r="E238" i="5"/>
  <c r="T238" i="5" s="1"/>
  <c r="I237" i="5"/>
  <c r="S237" i="5"/>
  <c r="C238" i="5"/>
  <c r="B238" i="5"/>
  <c r="L237" i="5" s="1"/>
  <c r="H238" i="5"/>
  <c r="G238" i="5"/>
  <c r="D238" i="5"/>
  <c r="F238" i="5"/>
  <c r="M238" i="5" l="1"/>
  <c r="E239" i="5"/>
  <c r="T239" i="5" s="1"/>
  <c r="I238" i="5"/>
  <c r="F239" i="5"/>
  <c r="S238" i="5"/>
  <c r="B239" i="5"/>
  <c r="G239" i="5"/>
  <c r="D239" i="5"/>
  <c r="H239" i="5"/>
  <c r="C239" i="5"/>
  <c r="L238" i="5" l="1"/>
  <c r="M239" i="5"/>
  <c r="E240" i="5"/>
  <c r="T240" i="5" s="1"/>
  <c r="I239" i="5"/>
  <c r="C240" i="5"/>
  <c r="S239" i="5"/>
  <c r="B240" i="5"/>
  <c r="L239" i="5" s="1"/>
  <c r="G240" i="5"/>
  <c r="D240" i="5"/>
  <c r="H240" i="5"/>
  <c r="F240" i="5"/>
  <c r="M240" i="5" l="1"/>
  <c r="E241" i="5"/>
  <c r="T241" i="5" s="1"/>
  <c r="I240" i="5"/>
  <c r="S240" i="5"/>
  <c r="B241" i="5"/>
  <c r="G241" i="5"/>
  <c r="D241" i="5"/>
  <c r="H241" i="5"/>
  <c r="F241" i="5"/>
  <c r="C241" i="5"/>
  <c r="L240" i="5" l="1"/>
  <c r="M241" i="5"/>
  <c r="E242" i="5"/>
  <c r="T242" i="5" s="1"/>
  <c r="I241" i="5"/>
  <c r="F242" i="5"/>
  <c r="C242" i="5"/>
  <c r="S241" i="5"/>
  <c r="B242" i="5"/>
  <c r="G242" i="5"/>
  <c r="H242" i="5"/>
  <c r="D242" i="5"/>
  <c r="L241" i="5" l="1"/>
  <c r="M242" i="5"/>
  <c r="E243" i="5"/>
  <c r="T243" i="5" s="1"/>
  <c r="I242" i="5"/>
  <c r="S242" i="5"/>
  <c r="B243" i="5"/>
  <c r="G243" i="5"/>
  <c r="D243" i="5"/>
  <c r="H243" i="5"/>
  <c r="F243" i="5"/>
  <c r="C243" i="5"/>
  <c r="L242" i="5" l="1"/>
  <c r="M243" i="5"/>
  <c r="E244" i="5"/>
  <c r="T244" i="5" s="1"/>
  <c r="I243" i="5"/>
  <c r="S243" i="5"/>
  <c r="C244" i="5"/>
  <c r="B244" i="5"/>
  <c r="L243" i="5" s="1"/>
  <c r="G244" i="5"/>
  <c r="H244" i="5"/>
  <c r="D244" i="5"/>
  <c r="F244" i="5"/>
  <c r="M244" i="5" l="1"/>
  <c r="E245" i="5"/>
  <c r="T245" i="5" s="1"/>
  <c r="I244" i="5"/>
  <c r="F245" i="5"/>
  <c r="S244" i="5"/>
  <c r="B245" i="5"/>
  <c r="G245" i="5"/>
  <c r="D245" i="5"/>
  <c r="H245" i="5"/>
  <c r="C245" i="5"/>
  <c r="C246" i="5" s="1"/>
  <c r="L244" i="5" l="1"/>
  <c r="M245" i="5"/>
  <c r="E246" i="5"/>
  <c r="T246" i="5" s="1"/>
  <c r="I245" i="5"/>
  <c r="S245" i="5"/>
  <c r="B246" i="5"/>
  <c r="D246" i="5"/>
  <c r="G246" i="5"/>
  <c r="H246" i="5"/>
  <c r="F246" i="5"/>
  <c r="L245" i="5" l="1"/>
  <c r="M246" i="5"/>
  <c r="E247" i="5"/>
  <c r="T247" i="5" s="1"/>
  <c r="I246" i="5"/>
  <c r="S246" i="5"/>
  <c r="B247" i="5"/>
  <c r="G247" i="5"/>
  <c r="D247" i="5"/>
  <c r="H247" i="5"/>
  <c r="F247" i="5"/>
  <c r="C247" i="5"/>
  <c r="L246" i="5" l="1"/>
  <c r="M247" i="5"/>
  <c r="E248" i="5"/>
  <c r="T248" i="5" s="1"/>
  <c r="I247" i="5"/>
  <c r="F248" i="5"/>
  <c r="C248" i="5"/>
  <c r="S247" i="5"/>
  <c r="B248" i="5"/>
  <c r="H248" i="5"/>
  <c r="G248" i="5"/>
  <c r="D248" i="5"/>
  <c r="L247" i="5" l="1"/>
  <c r="M248" i="5"/>
  <c r="E249" i="5"/>
  <c r="T249" i="5" s="1"/>
  <c r="I248" i="5"/>
  <c r="S248" i="5"/>
  <c r="B249" i="5"/>
  <c r="H249" i="5"/>
  <c r="G249" i="5"/>
  <c r="D249" i="5"/>
  <c r="F249" i="5"/>
  <c r="C249" i="5"/>
  <c r="L248" i="5" l="1"/>
  <c r="M249" i="5"/>
  <c r="E250" i="5"/>
  <c r="T250" i="5" s="1"/>
  <c r="I249" i="5"/>
  <c r="S249" i="5"/>
  <c r="C250" i="5"/>
  <c r="B250" i="5"/>
  <c r="L249" i="5" s="1"/>
  <c r="G250" i="5"/>
  <c r="D250" i="5"/>
  <c r="H250" i="5"/>
  <c r="F250" i="5"/>
  <c r="M250" i="5" l="1"/>
  <c r="E251" i="5"/>
  <c r="T251" i="5" s="1"/>
  <c r="I250" i="5"/>
  <c r="F251" i="5"/>
  <c r="S250" i="5"/>
  <c r="B251" i="5"/>
  <c r="G251" i="5"/>
  <c r="D251" i="5"/>
  <c r="H251" i="5"/>
  <c r="C251" i="5"/>
  <c r="L250" i="5" l="1"/>
  <c r="C252" i="5"/>
  <c r="M251" i="5"/>
  <c r="E252" i="5"/>
  <c r="T252" i="5" s="1"/>
  <c r="I251" i="5"/>
  <c r="S251" i="5"/>
  <c r="B252" i="5"/>
  <c r="L251" i="5" s="1"/>
  <c r="G252" i="5"/>
  <c r="D252" i="5"/>
  <c r="H252" i="5"/>
  <c r="F252" i="5"/>
  <c r="M252" i="5" l="1"/>
  <c r="E253" i="5"/>
  <c r="T253" i="5" s="1"/>
  <c r="I252" i="5"/>
  <c r="S252" i="5"/>
  <c r="B253" i="5"/>
  <c r="G253" i="5"/>
  <c r="D253" i="5"/>
  <c r="H253" i="5"/>
  <c r="F253" i="5"/>
  <c r="C253" i="5"/>
  <c r="L252" i="5" l="1"/>
  <c r="M253" i="5"/>
  <c r="E254" i="5"/>
  <c r="T254" i="5" s="1"/>
  <c r="I253" i="5"/>
  <c r="F254" i="5"/>
  <c r="C254" i="5"/>
  <c r="S253" i="5"/>
  <c r="B254" i="5"/>
  <c r="H254" i="5"/>
  <c r="D254" i="5"/>
  <c r="G254" i="5"/>
  <c r="L253" i="5" l="1"/>
  <c r="M254" i="5"/>
  <c r="E255" i="5"/>
  <c r="T255" i="5" s="1"/>
  <c r="I254" i="5"/>
  <c r="S254" i="5"/>
  <c r="B255" i="5"/>
  <c r="G255" i="5"/>
  <c r="D255" i="5"/>
  <c r="H255" i="5"/>
  <c r="F255" i="5"/>
  <c r="C255" i="5"/>
  <c r="L254" i="5" l="1"/>
  <c r="M255" i="5"/>
  <c r="E256" i="5"/>
  <c r="T256" i="5" s="1"/>
  <c r="I255" i="5"/>
  <c r="S255" i="5"/>
  <c r="C256" i="5"/>
  <c r="B256" i="5"/>
  <c r="L255" i="5" s="1"/>
  <c r="G256" i="5"/>
  <c r="D256" i="5"/>
  <c r="H256" i="5"/>
  <c r="F256" i="5"/>
  <c r="M256" i="5" l="1"/>
  <c r="E257" i="5"/>
  <c r="T257" i="5" s="1"/>
  <c r="I256" i="5"/>
  <c r="F257" i="5"/>
  <c r="S256" i="5"/>
  <c r="B257" i="5"/>
  <c r="G257" i="5"/>
  <c r="D257" i="5"/>
  <c r="H257" i="5"/>
  <c r="C257" i="5"/>
  <c r="C258" i="5" s="1"/>
  <c r="L256" i="5" l="1"/>
  <c r="M257" i="5"/>
  <c r="E258" i="5"/>
  <c r="T258" i="5" s="1"/>
  <c r="I257" i="5"/>
  <c r="S257" i="5"/>
  <c r="B258" i="5"/>
  <c r="H258" i="5"/>
  <c r="G258" i="5"/>
  <c r="D258" i="5"/>
  <c r="F258" i="5"/>
  <c r="L257" i="5" l="1"/>
  <c r="M258" i="5"/>
  <c r="E259" i="5"/>
  <c r="T259" i="5" s="1"/>
  <c r="I258" i="5"/>
  <c r="S258" i="5"/>
  <c r="B259" i="5"/>
  <c r="G259" i="5"/>
  <c r="D259" i="5"/>
  <c r="H259" i="5"/>
  <c r="F259" i="5"/>
  <c r="F260" i="5" s="1"/>
  <c r="C259" i="5"/>
  <c r="L258" i="5" l="1"/>
  <c r="M259" i="5"/>
  <c r="E260" i="5"/>
  <c r="T260" i="5" s="1"/>
  <c r="I259" i="5"/>
  <c r="C260" i="5"/>
  <c r="S259" i="5"/>
  <c r="B260" i="5"/>
  <c r="L259" i="5" s="1"/>
  <c r="G260" i="5"/>
  <c r="H260" i="5"/>
  <c r="D260" i="5"/>
  <c r="M260" i="5" l="1"/>
  <c r="E261" i="5"/>
  <c r="T261" i="5" s="1"/>
  <c r="I260" i="5"/>
  <c r="S260" i="5"/>
  <c r="B261" i="5"/>
  <c r="G261" i="5"/>
  <c r="D261" i="5"/>
  <c r="H261" i="5"/>
  <c r="F261" i="5"/>
  <c r="C261" i="5"/>
  <c r="L260" i="5" l="1"/>
  <c r="M261" i="5"/>
  <c r="E262" i="5"/>
  <c r="T262" i="5" s="1"/>
  <c r="I261" i="5"/>
  <c r="S261" i="5"/>
  <c r="C262" i="5"/>
  <c r="B262" i="5"/>
  <c r="L261" i="5" s="1"/>
  <c r="G262" i="5"/>
  <c r="D262" i="5"/>
  <c r="H262" i="5"/>
  <c r="F262" i="5"/>
  <c r="F263" i="5" s="1"/>
  <c r="M262" i="5" l="1"/>
  <c r="E263" i="5"/>
  <c r="T263" i="5" s="1"/>
  <c r="I262" i="5"/>
  <c r="S262" i="5"/>
  <c r="B263" i="5"/>
  <c r="G263" i="5"/>
  <c r="D263" i="5"/>
  <c r="H263" i="5"/>
  <c r="C263" i="5"/>
  <c r="L262" i="5" l="1"/>
  <c r="M263" i="5"/>
  <c r="E264" i="5"/>
  <c r="T264" i="5" s="1"/>
  <c r="I263" i="5"/>
  <c r="C264" i="5"/>
  <c r="S263" i="5"/>
  <c r="B264" i="5"/>
  <c r="L263" i="5" s="1"/>
  <c r="G264" i="5"/>
  <c r="H264" i="5"/>
  <c r="D264" i="5"/>
  <c r="F264" i="5"/>
  <c r="M264" i="5" l="1"/>
  <c r="E265" i="5"/>
  <c r="T265" i="5" s="1"/>
  <c r="I264" i="5"/>
  <c r="S264" i="5"/>
  <c r="B265" i="5"/>
  <c r="G265" i="5"/>
  <c r="H265" i="5"/>
  <c r="D265" i="5"/>
  <c r="F265" i="5"/>
  <c r="C265" i="5"/>
  <c r="L264" i="5" l="1"/>
  <c r="M265" i="5"/>
  <c r="E266" i="5"/>
  <c r="T266" i="5" s="1"/>
  <c r="I265" i="5"/>
  <c r="F266" i="5"/>
  <c r="C266" i="5"/>
  <c r="S265" i="5"/>
  <c r="B266" i="5"/>
  <c r="G266" i="5"/>
  <c r="D266" i="5"/>
  <c r="H266" i="5"/>
  <c r="L265" i="5" l="1"/>
  <c r="M266" i="5"/>
  <c r="E267" i="5"/>
  <c r="T267" i="5" s="1"/>
  <c r="I266" i="5"/>
  <c r="S266" i="5"/>
  <c r="B267" i="5"/>
  <c r="G267" i="5"/>
  <c r="D267" i="5"/>
  <c r="H267" i="5"/>
  <c r="F267" i="5"/>
  <c r="C267" i="5"/>
  <c r="L266" i="5" l="1"/>
  <c r="M267" i="5"/>
  <c r="E268" i="5"/>
  <c r="T268" i="5" s="1"/>
  <c r="I267" i="5"/>
  <c r="S267" i="5"/>
  <c r="C268" i="5"/>
  <c r="B268" i="5"/>
  <c r="L267" i="5" s="1"/>
  <c r="G268" i="5"/>
  <c r="D268" i="5"/>
  <c r="H268" i="5"/>
  <c r="F268" i="5"/>
  <c r="M268" i="5" l="1"/>
  <c r="E269" i="5"/>
  <c r="T269" i="5" s="1"/>
  <c r="I268" i="5"/>
  <c r="F269" i="5"/>
  <c r="S268" i="5"/>
  <c r="B269" i="5"/>
  <c r="H269" i="5"/>
  <c r="G269" i="5"/>
  <c r="D269" i="5"/>
  <c r="C269" i="5"/>
  <c r="C270" i="5" s="1"/>
  <c r="L268" i="5" l="1"/>
  <c r="M269" i="5"/>
  <c r="E270" i="5"/>
  <c r="T270" i="5" s="1"/>
  <c r="I269" i="5"/>
  <c r="S269" i="5"/>
  <c r="B270" i="5"/>
  <c r="H270" i="5"/>
  <c r="G270" i="5"/>
  <c r="D270" i="5"/>
  <c r="F270" i="5"/>
  <c r="L269" i="5" l="1"/>
  <c r="M270" i="5"/>
  <c r="E271" i="5"/>
  <c r="T271" i="5" s="1"/>
  <c r="I270" i="5"/>
  <c r="S270" i="5"/>
  <c r="B271" i="5"/>
  <c r="G271" i="5"/>
  <c r="D271" i="5"/>
  <c r="H271" i="5"/>
  <c r="F271" i="5"/>
  <c r="C271" i="5"/>
  <c r="L270" i="5" l="1"/>
  <c r="M271" i="5"/>
  <c r="E272" i="5"/>
  <c r="T272" i="5" s="1"/>
  <c r="I271" i="5"/>
  <c r="F272" i="5"/>
  <c r="C272" i="5"/>
  <c r="S271" i="5"/>
  <c r="B272" i="5"/>
  <c r="G272" i="5"/>
  <c r="D272" i="5"/>
  <c r="H272" i="5"/>
  <c r="L271" i="5" l="1"/>
  <c r="M272" i="5"/>
  <c r="E273" i="5"/>
  <c r="T273" i="5" s="1"/>
  <c r="I272" i="5"/>
  <c r="S272" i="5"/>
  <c r="S32" i="5" s="1"/>
  <c r="B273" i="5"/>
  <c r="L273" i="5" s="1"/>
  <c r="F273" i="5"/>
  <c r="G273" i="5"/>
  <c r="G31" i="5" s="1"/>
  <c r="D273" i="5"/>
  <c r="C273" i="5"/>
  <c r="H273" i="5"/>
  <c r="L272" i="5" l="1"/>
  <c r="S273" i="5"/>
  <c r="M273" i="5"/>
  <c r="I273" i="5"/>
  <c r="P32" i="5" l="1"/>
  <c r="P31" i="5" s="1"/>
  <c r="Q18" i="19" s="1"/>
  <c r="N5" i="5" l="1"/>
  <c r="M14" i="5" l="1"/>
</calcChain>
</file>

<file path=xl/sharedStrings.xml><?xml version="1.0" encoding="utf-8"?>
<sst xmlns="http://schemas.openxmlformats.org/spreadsheetml/2006/main" count="327" uniqueCount="162">
  <si>
    <t>Дата заповнення</t>
  </si>
  <si>
    <t>Дата народження</t>
  </si>
  <si>
    <t>Сума кредиту</t>
  </si>
  <si>
    <t>Тип кредиту</t>
  </si>
  <si>
    <t>Комісія за видачу кредиту, %</t>
  </si>
  <si>
    <t>Схема погашення</t>
  </si>
  <si>
    <t>Тип</t>
  </si>
  <si>
    <t>Власник</t>
  </si>
  <si>
    <t>Рік випуску</t>
  </si>
  <si>
    <t>Марка</t>
  </si>
  <si>
    <t>Модель</t>
  </si>
  <si>
    <t>Валюта</t>
  </si>
  <si>
    <t>Відділення №</t>
  </si>
  <si>
    <t>Мета отримання кредиту</t>
  </si>
  <si>
    <t>споживчі потреби</t>
  </si>
  <si>
    <t>% ставка</t>
  </si>
  <si>
    <t>Податковий номер</t>
  </si>
  <si>
    <t>в місті</t>
  </si>
  <si>
    <t>ПІБ Позичальника</t>
  </si>
  <si>
    <t>Метод розрахунку процентів</t>
  </si>
  <si>
    <t>Початковий внесок</t>
  </si>
  <si>
    <t>Дата платежу</t>
  </si>
  <si>
    <t>Кількість днів місяця</t>
  </si>
  <si>
    <t>інші послуги банку</t>
  </si>
  <si>
    <t>страхування</t>
  </si>
  <si>
    <t>послуги нотаріусів</t>
  </si>
  <si>
    <t>інші послуги</t>
  </si>
  <si>
    <t>на користь банку</t>
  </si>
  <si>
    <t>на користь третіх осіб</t>
  </si>
  <si>
    <t>платежі за надані супутні послуги</t>
  </si>
  <si>
    <t>У тому числі:</t>
  </si>
  <si>
    <t>Основна сума боргу, 
грн.</t>
  </si>
  <si>
    <t>Погашення тіла кредиту,
грн.</t>
  </si>
  <si>
    <t>%-ти за користування кредитом, грн.</t>
  </si>
  <si>
    <t>Дата видачі кредиту</t>
  </si>
  <si>
    <t>Усього</t>
  </si>
  <si>
    <t>х</t>
  </si>
  <si>
    <t>Дата повернення кредиту</t>
  </si>
  <si>
    <t># платежу</t>
  </si>
  <si>
    <t>за операцію з видачі кредиту</t>
  </si>
  <si>
    <t>обов'язк. страх-ня предмету іпотеки/застави</t>
  </si>
  <si>
    <t>реєстр-ція речових прав та їх обтяжень</t>
  </si>
  <si>
    <t>страх-ня життя Позичальника</t>
  </si>
  <si>
    <t xml:space="preserve">Мета отримання </t>
  </si>
  <si>
    <t>/</t>
  </si>
  <si>
    <t>Умови кредитування</t>
  </si>
  <si>
    <t>Представник Банку:</t>
  </si>
  <si>
    <t>Позичальник:</t>
  </si>
  <si>
    <t xml:space="preserve">  факт       /</t>
  </si>
  <si>
    <t>Страхування</t>
  </si>
  <si>
    <t>Страхування життя</t>
  </si>
  <si>
    <t>Сума</t>
  </si>
  <si>
    <t>обов'язк. страх-ня предмету іпотеку/застави</t>
  </si>
  <si>
    <t>Адреса відділення</t>
  </si>
  <si>
    <t>Расчет д/РПС</t>
  </si>
  <si>
    <t>Платежі на користь банку</t>
  </si>
  <si>
    <t>Платежі на користь третіх осіб</t>
  </si>
  <si>
    <t>пов'язані з видачею кредиту</t>
  </si>
  <si>
    <t>не пов'язані з видачею кредиту</t>
  </si>
  <si>
    <t>при виявленні прихован. кредитів</t>
  </si>
  <si>
    <t>інші</t>
  </si>
  <si>
    <t>% РПС</t>
  </si>
  <si>
    <t>класична</t>
  </si>
  <si>
    <t>під заставу рухомого майна</t>
  </si>
  <si>
    <t>UAH/грн</t>
  </si>
  <si>
    <t>Страх-ня предмету застави</t>
  </si>
  <si>
    <t>Обов'язковий щомісячний платіж, 
грн.</t>
  </si>
  <si>
    <t>Параметри кредитної угоди</t>
  </si>
  <si>
    <t>Додаток 2-д до Технологічної карти</t>
  </si>
  <si>
    <t>Ставка %</t>
  </si>
  <si>
    <t>Строк, міс</t>
  </si>
  <si>
    <t>ПІБ Поручителя 1</t>
  </si>
  <si>
    <t>Дані Поручителя 1</t>
  </si>
  <si>
    <t>Дані Поручителя 2</t>
  </si>
  <si>
    <t>ПІБ Поручителя 2</t>
  </si>
  <si>
    <t>Паспорт</t>
  </si>
  <si>
    <t>Адреса</t>
  </si>
  <si>
    <t>Ким виданий</t>
  </si>
  <si>
    <t>Коли виданий</t>
  </si>
  <si>
    <t>Забезпечення (нерухоме майно)</t>
  </si>
  <si>
    <t>Забезпечення (інше нерухоме майно)</t>
  </si>
  <si>
    <t>Заг. площа</t>
  </si>
  <si>
    <t>Кіл-сть кімнат</t>
  </si>
  <si>
    <t>Ринкова вартість</t>
  </si>
  <si>
    <t>Забезпечення (авто)</t>
  </si>
  <si>
    <t>Забезпечення (депозит)</t>
  </si>
  <si>
    <t>Об'єм двигуна</t>
  </si>
  <si>
    <t>Ринкова  вартість</t>
  </si>
  <si>
    <t>Еквівалент, грн.</t>
  </si>
  <si>
    <t>Дата розміщення</t>
  </si>
  <si>
    <t>Строк, міс.</t>
  </si>
  <si>
    <t>Розпорядження</t>
  </si>
  <si>
    <t>Прошу Управління бек-офісу здійснити заведення всіх необхідних параметрів за кредитною угодою в АБС Б2, а саме:</t>
  </si>
  <si>
    <t>ПІБ відповідального працівника Підрозділу кредитної адміністрації</t>
  </si>
  <si>
    <t>%-на ставка за Кредитом</t>
  </si>
  <si>
    <t>Перший рік користування</t>
  </si>
  <si>
    <t>Інші роки користування</t>
  </si>
  <si>
    <t>за видачу кредиту</t>
  </si>
  <si>
    <t>% від суми</t>
  </si>
  <si>
    <t>Строк кредитування</t>
  </si>
  <si>
    <r>
      <rPr>
        <b/>
        <sz val="10"/>
        <color theme="0"/>
        <rFont val="Calibri"/>
        <family val="2"/>
        <charset val="204"/>
      </rPr>
      <t>←</t>
    </r>
    <r>
      <rPr>
        <b/>
        <sz val="10"/>
        <color theme="0"/>
        <rFont val="Calibri"/>
        <family val="2"/>
        <charset val="204"/>
        <scheme val="minor"/>
      </rPr>
      <t>за мінусом Платежів на третіх осіб</t>
    </r>
  </si>
  <si>
    <t>← Обрати метод розрахунку %% в ячейці № 8</t>
  </si>
  <si>
    <t>Реальна річна процентна стака</t>
  </si>
  <si>
    <t>01054 м.Київ, вул. Олеся Гончара, 76/2</t>
  </si>
  <si>
    <t>ХГВ</t>
  </si>
  <si>
    <t>Харків</t>
  </si>
  <si>
    <t>Рогинський Вячеслав Олександрович</t>
  </si>
  <si>
    <t>Графік платежів</t>
  </si>
  <si>
    <t>Таблиця обчислення загальної вартості кредиту на придбання транспортного засобу для позичальника (споживача) 
та реальної річної процентної ставки за кредитом, в тому числі Графік платежів за кредитом</t>
  </si>
  <si>
    <t>якщо є страхування в кредит, то використовується інша назва додатку</t>
  </si>
  <si>
    <t>Таблиця обчислення загальної вартості кредиту на придбання транспортного засобу для позичальника (споживача) та сплату страхових платежів при страхування від нещасних випадків, а також реальної річної процентної ставки за кредитом, в тому числі Графік платежів за кредитом</t>
  </si>
  <si>
    <t>Тарифи Банку та третіх осіб:</t>
  </si>
  <si>
    <t>Одноразова комісія банку за надання кредиту від початкової суми кредиту</t>
  </si>
  <si>
    <t>Послуги третіх осіб</t>
  </si>
  <si>
    <t>Дата отримання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</si>
  <si>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</si>
  <si>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</si>
  <si>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</si>
  <si>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</si>
  <si>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</si>
  <si>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</si>
  <si>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</si>
  <si>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</si>
  <si>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</si>
  <si>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</si>
  <si>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t>* даний розділ використовується в разі змінної ставки по кредиту</t>
  </si>
  <si>
    <t>№</t>
  </si>
  <si>
    <t>Залишок основного боргу для нарахування відсотків</t>
  </si>
  <si>
    <t>Інші послуги банку</t>
  </si>
  <si>
    <t>Загальна вартість кредиту, грн</t>
  </si>
  <si>
    <t xml:space="preserve">Одноразова комісія за надання кредиту </t>
  </si>
  <si>
    <t>Послуги нотаріуса</t>
  </si>
  <si>
    <t>Всього</t>
  </si>
  <si>
    <t>Види платежів за кредитом</t>
  </si>
  <si>
    <t>Дата видачі кредиту / дата платежу</t>
  </si>
  <si>
    <t>Кількість днів у розрахунковому періоді</t>
  </si>
  <si>
    <t>сума кредиту за договором</t>
  </si>
  <si>
    <t>проценти за користування кредитом</t>
  </si>
  <si>
    <t>Банку</t>
  </si>
  <si>
    <t>розрахунково- касове обслуговування</t>
  </si>
  <si>
    <t>Чиста сума кредиту / сума платежу за розрахунковий період, грн.</t>
  </si>
  <si>
    <t>Аванс за транспортний засіб, %</t>
  </si>
  <si>
    <t>Х</t>
  </si>
  <si>
    <t xml:space="preserve">Додаток 4 до до Кредитного   договору № ___________ від ______________
(споживчий кредит “Авто у кредит”) </t>
  </si>
  <si>
    <t>Послуги натаріуса</t>
  </si>
  <si>
    <t>Одноразова комісія банку за надання кредиту від початкової суми кредиту, %</t>
  </si>
  <si>
    <t>Дученко Катерина Андріївна</t>
  </si>
  <si>
    <t>вул.Римарська,10</t>
  </si>
  <si>
    <t>Страхування КАСКО, %</t>
  </si>
  <si>
    <t>Страхування життя, %</t>
  </si>
  <si>
    <t>Реєстр-ція речових прав та їх обтяжень</t>
  </si>
  <si>
    <t>Розрахунково- касове обслуговування</t>
  </si>
  <si>
    <t>Вартість застави (ориєнтовна)</t>
  </si>
  <si>
    <t>Вартість транспортного засобу в UAH з урахуванням коіфіцієнту ліквідності</t>
  </si>
  <si>
    <t>Реальна відсоткова ставка ( з урахуванням всіх витрат з боку позичальника), %</t>
  </si>
  <si>
    <t>Загальна вартість  кредиту</t>
  </si>
  <si>
    <t>Додаток 1 до до Кредитного   договору № ___________ від _________
(споживчий кредит Кредит на авто”)</t>
  </si>
  <si>
    <t>обов'язк. страх-ня предмету застави</t>
  </si>
  <si>
    <t>Інші послуги третіх осіб</t>
  </si>
  <si>
    <t>Реальна річна процентна ставка, %</t>
  </si>
  <si>
    <t>платежі за супровідні послуги</t>
  </si>
  <si>
    <t xml:space="preserve"> третіх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</si>
</sst>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\.mm\.yyyy;@"/>
    <numFmt numFmtId="165" formatCode="#,##0.00;[Red]#,##0.00"/>
    <numFmt numFmtId="166" formatCode="#,##0.00_₴"/>
    <numFmt numFmtId="167" formatCode="0.000%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0\ [$грн.-422]"/>
    <numFmt numFmtId="171" formatCode="#,##0.00&quot;р.&quot;;[Red]\-#,##0.00&quot;р.&quot;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2008CE"/>
      <name val="Calibri"/>
      <family val="2"/>
      <charset val="204"/>
      <scheme val="minor"/>
    </font>
    <font>
      <sz val="11"/>
      <color rgb="FF2008CE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2008CE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2008CE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i/>
      <sz val="11"/>
      <color rgb="FFFF0000"/>
      <name val="Times New Roman"/>
      <family val="1"/>
      <charset val="204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 Cyr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i/>
      <sz val="9"/>
      <color theme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4"/>
      <name val="Arial"/>
      <family val="2"/>
      <charset val="204"/>
    </font>
    <font>
      <i/>
      <sz val="9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auto="1"/>
      </top>
      <bottom style="hair">
        <color auto="1"/>
      </bottom>
      <diagonal/>
    </border>
    <border>
      <left style="hair">
        <color theme="0" tint="-0.34998626667073579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auto="1"/>
      </right>
      <top/>
      <bottom style="hair">
        <color theme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9" fillId="0" borderId="0"/>
    <xf numFmtId="0" fontId="30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/>
    <xf numFmtId="169" fontId="29" fillId="0" borderId="0" applyFont="0" applyFill="0" applyBorder="0" applyAlignment="0" applyProtection="0"/>
    <xf numFmtId="0" fontId="32" fillId="0" borderId="0"/>
  </cellStyleXfs>
  <cellXfs count="502">
    <xf numFmtId="0" fontId="0" fillId="0" borderId="0" xfId="0"/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164" fontId="0" fillId="2" borderId="0" xfId="0" applyNumberFormat="1" applyFont="1" applyFill="1" applyBorder="1" applyAlignment="1" applyProtection="1">
      <alignment horizontal="left" vertical="center" wrapText="1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0" fontId="7" fillId="0" borderId="0" xfId="0" applyFont="1"/>
    <xf numFmtId="0" fontId="0" fillId="6" borderId="0" xfId="0" applyFill="1"/>
    <xf numFmtId="0" fontId="0" fillId="2" borderId="0" xfId="0" applyFill="1" applyProtection="1"/>
    <xf numFmtId="0" fontId="0" fillId="0" borderId="0" xfId="0" applyProtection="1"/>
    <xf numFmtId="0" fontId="13" fillId="2" borderId="0" xfId="0" applyFont="1" applyFill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2" fillId="2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14" fontId="10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/>
    <xf numFmtId="0" fontId="0" fillId="2" borderId="1" xfId="0" applyFill="1" applyBorder="1" applyAlignment="1" applyProtection="1">
      <alignment horizontal="right"/>
    </xf>
    <xf numFmtId="0" fontId="14" fillId="2" borderId="0" xfId="0" applyFont="1" applyFill="1" applyAlignment="1" applyProtection="1"/>
    <xf numFmtId="0" fontId="14" fillId="0" borderId="0" xfId="0" applyFont="1" applyAlignment="1" applyProtection="1"/>
    <xf numFmtId="0" fontId="0" fillId="2" borderId="0" xfId="0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21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2" borderId="16" xfId="0" applyFill="1" applyBorder="1" applyProtection="1"/>
    <xf numFmtId="0" fontId="0" fillId="2" borderId="12" xfId="0" applyFill="1" applyBorder="1" applyProtection="1"/>
    <xf numFmtId="49" fontId="5" fillId="0" borderId="0" xfId="0" applyNumberFormat="1" applyFont="1" applyAlignment="1" applyProtection="1">
      <alignment horizontal="center" wrapText="1"/>
    </xf>
    <xf numFmtId="0" fontId="10" fillId="2" borderId="0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2" borderId="13" xfId="0" applyFill="1" applyBorder="1" applyProtection="1"/>
    <xf numFmtId="14" fontId="0" fillId="2" borderId="13" xfId="0" applyNumberForma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4" fontId="11" fillId="2" borderId="13" xfId="0" applyNumberFormat="1" applyFont="1" applyFill="1" applyBorder="1" applyAlignment="1" applyProtection="1">
      <alignment horizontal="center"/>
    </xf>
    <xf numFmtId="4" fontId="0" fillId="2" borderId="13" xfId="0" applyNumberFormat="1" applyFill="1" applyBorder="1" applyAlignment="1" applyProtection="1">
      <alignment horizontal="center"/>
    </xf>
    <xf numFmtId="10" fontId="9" fillId="0" borderId="0" xfId="0" applyNumberFormat="1" applyFont="1" applyProtection="1"/>
    <xf numFmtId="4" fontId="0" fillId="0" borderId="0" xfId="0" applyNumberFormat="1" applyAlignment="1" applyProtection="1">
      <alignment horizontal="center"/>
    </xf>
    <xf numFmtId="14" fontId="0" fillId="2" borderId="0" xfId="0" applyNumberForma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10" fontId="9" fillId="2" borderId="0" xfId="0" applyNumberFormat="1" applyFont="1" applyFill="1" applyBorder="1" applyAlignment="1" applyProtection="1">
      <alignment horizontal="center"/>
    </xf>
    <xf numFmtId="10" fontId="11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5" fillId="6" borderId="20" xfId="0" applyFont="1" applyFill="1" applyBorder="1" applyAlignment="1" applyProtection="1">
      <alignment horizontal="center" vertical="center" wrapText="1"/>
    </xf>
    <xf numFmtId="49" fontId="3" fillId="6" borderId="13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1" fillId="2" borderId="14" xfId="0" applyFont="1" applyFill="1" applyBorder="1" applyAlignment="1" applyProtection="1">
      <alignment horizontal="center"/>
    </xf>
    <xf numFmtId="14" fontId="0" fillId="0" borderId="0" xfId="0" applyNumberFormat="1" applyAlignment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/>
    <xf numFmtId="0" fontId="1" fillId="2" borderId="0" xfId="0" applyFont="1" applyFill="1"/>
    <xf numFmtId="0" fontId="12" fillId="2" borderId="0" xfId="0" applyFont="1" applyFill="1"/>
    <xf numFmtId="0" fontId="9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vertical="center" wrapText="1"/>
    </xf>
    <xf numFmtId="0" fontId="0" fillId="2" borderId="0" xfId="0" applyFill="1" applyBorder="1"/>
    <xf numFmtId="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ill="1" applyBorder="1" applyAlignment="1">
      <alignment horizontal="center" vertical="center"/>
    </xf>
    <xf numFmtId="0" fontId="8" fillId="5" borderId="30" xfId="0" applyNumberFormat="1" applyFont="1" applyFill="1" applyBorder="1" applyAlignment="1" applyProtection="1">
      <alignment horizontal="left" vertical="center"/>
      <protection hidden="1"/>
    </xf>
    <xf numFmtId="10" fontId="0" fillId="2" borderId="30" xfId="0" applyNumberFormat="1" applyFont="1" applyFill="1" applyBorder="1" applyAlignment="1" applyProtection="1">
      <alignment horizontal="center" vertical="center"/>
      <protection hidden="1"/>
    </xf>
    <xf numFmtId="3" fontId="0" fillId="2" borderId="3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9" fillId="6" borderId="2" xfId="0" applyFont="1" applyFill="1" applyBorder="1" applyAlignment="1" applyProtection="1">
      <alignment horizontal="center" vertical="center" wrapText="1"/>
    </xf>
    <xf numFmtId="49" fontId="19" fillId="6" borderId="2" xfId="0" applyNumberFormat="1" applyFont="1" applyFill="1" applyBorder="1" applyAlignment="1" applyProtection="1">
      <alignment horizontal="center" wrapText="1"/>
    </xf>
    <xf numFmtId="0" fontId="19" fillId="6" borderId="2" xfId="0" applyFont="1" applyFill="1" applyBorder="1" applyAlignment="1" applyProtection="1">
      <alignment horizontal="center" wrapText="1"/>
    </xf>
    <xf numFmtId="4" fontId="1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8" fillId="5" borderId="30" xfId="0" applyFont="1" applyFill="1" applyBorder="1"/>
    <xf numFmtId="0" fontId="8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2" fillId="6" borderId="0" xfId="0" applyFont="1" applyFill="1"/>
    <xf numFmtId="0" fontId="7" fillId="2" borderId="0" xfId="0" applyFont="1" applyFill="1"/>
    <xf numFmtId="0" fontId="7" fillId="6" borderId="0" xfId="0" applyFont="1" applyFill="1"/>
    <xf numFmtId="0" fontId="20" fillId="6" borderId="0" xfId="0" applyFont="1" applyFill="1" applyAlignment="1">
      <alignment horizontal="left"/>
    </xf>
    <xf numFmtId="0" fontId="6" fillId="6" borderId="0" xfId="0" applyFont="1" applyFill="1"/>
    <xf numFmtId="0" fontId="20" fillId="6" borderId="0" xfId="0" applyFont="1" applyFill="1"/>
    <xf numFmtId="0" fontId="8" fillId="2" borderId="0" xfId="0" applyFont="1" applyFill="1"/>
    <xf numFmtId="0" fontId="20" fillId="0" borderId="0" xfId="0" applyFont="1"/>
    <xf numFmtId="0" fontId="20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Font="1" applyBorder="1" applyAlignment="1"/>
    <xf numFmtId="0" fontId="9" fillId="0" borderId="0" xfId="0" applyFont="1" applyBorder="1" applyAlignment="1">
      <alignment horizontal="center"/>
    </xf>
    <xf numFmtId="14" fontId="0" fillId="2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4" fontId="17" fillId="2" borderId="36" xfId="0" applyNumberFormat="1" applyFont="1" applyFill="1" applyBorder="1" applyAlignment="1" applyProtection="1">
      <alignment horizontal="center" vertical="center" wrapText="1"/>
    </xf>
    <xf numFmtId="4" fontId="17" fillId="2" borderId="16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wrapText="1"/>
    </xf>
    <xf numFmtId="0" fontId="19" fillId="2" borderId="16" xfId="0" applyFont="1" applyFill="1" applyBorder="1" applyAlignment="1" applyProtection="1">
      <alignment horizontal="center" wrapText="1"/>
    </xf>
    <xf numFmtId="0" fontId="8" fillId="5" borderId="30" xfId="0" applyFont="1" applyFill="1" applyBorder="1" applyAlignment="1"/>
    <xf numFmtId="0" fontId="0" fillId="2" borderId="0" xfId="0" applyFill="1" applyBorder="1" applyAlignment="1"/>
    <xf numFmtId="0" fontId="0" fillId="0" borderId="0" xfId="0" applyBorder="1" applyAlignment="1"/>
    <xf numFmtId="0" fontId="8" fillId="5" borderId="36" xfId="0" applyFont="1" applyFill="1" applyBorder="1" applyAlignment="1"/>
    <xf numFmtId="0" fontId="8" fillId="5" borderId="36" xfId="0" applyFont="1" applyFill="1" applyBorder="1"/>
    <xf numFmtId="14" fontId="0" fillId="2" borderId="36" xfId="0" applyNumberFormat="1" applyFill="1" applyBorder="1"/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4" fontId="0" fillId="0" borderId="30" xfId="0" applyNumberFormat="1" applyBorder="1" applyAlignment="1">
      <alignment horizontal="center"/>
    </xf>
    <xf numFmtId="0" fontId="1" fillId="2" borderId="0" xfId="0" applyFont="1" applyFill="1" applyProtection="1">
      <protection locked="0"/>
    </xf>
    <xf numFmtId="0" fontId="5" fillId="6" borderId="13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6" borderId="13" xfId="0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center"/>
      <protection locked="0"/>
    </xf>
    <xf numFmtId="4" fontId="0" fillId="2" borderId="0" xfId="0" applyNumberFormat="1" applyFill="1" applyBorder="1" applyAlignment="1" applyProtection="1">
      <alignment horizontal="center"/>
      <protection locked="0"/>
    </xf>
    <xf numFmtId="2" fontId="9" fillId="2" borderId="18" xfId="0" applyNumberFormat="1" applyFont="1" applyFill="1" applyBorder="1" applyAlignment="1" applyProtection="1">
      <alignment horizontal="center"/>
    </xf>
    <xf numFmtId="2" fontId="9" fillId="2" borderId="12" xfId="0" applyNumberFormat="1" applyFont="1" applyFill="1" applyBorder="1" applyProtection="1"/>
    <xf numFmtId="4" fontId="0" fillId="2" borderId="0" xfId="0" applyNumberFormat="1" applyFill="1" applyBorder="1" applyProtection="1">
      <protection locked="0"/>
    </xf>
    <xf numFmtId="0" fontId="0" fillId="3" borderId="16" xfId="0" applyFill="1" applyBorder="1" applyProtection="1"/>
    <xf numFmtId="0" fontId="0" fillId="3" borderId="0" xfId="0" applyFill="1" applyBorder="1" applyAlignment="1" applyProtection="1">
      <alignment horizontal="center"/>
    </xf>
    <xf numFmtId="4" fontId="0" fillId="3" borderId="0" xfId="0" applyNumberFormat="1" applyFill="1" applyBorder="1" applyAlignment="1" applyProtection="1">
      <alignment horizontal="center"/>
    </xf>
    <xf numFmtId="0" fontId="5" fillId="6" borderId="36" xfId="0" applyFont="1" applyFill="1" applyBorder="1" applyAlignment="1" applyProtection="1">
      <alignment horizontal="center" vertical="center" wrapText="1"/>
    </xf>
    <xf numFmtId="0" fontId="1" fillId="6" borderId="36" xfId="0" applyFont="1" applyFill="1" applyBorder="1" applyAlignment="1" applyProtection="1">
      <alignment horizontal="center" vertical="center" wrapText="1"/>
    </xf>
    <xf numFmtId="165" fontId="22" fillId="4" borderId="13" xfId="0" applyNumberFormat="1" applyFont="1" applyFill="1" applyBorder="1" applyAlignment="1" applyProtection="1">
      <alignment horizontal="center"/>
    </xf>
    <xf numFmtId="0" fontId="1" fillId="6" borderId="12" xfId="0" applyFont="1" applyFill="1" applyBorder="1" applyAlignment="1" applyProtection="1">
      <alignment horizontal="center" vertical="center" wrapText="1"/>
    </xf>
    <xf numFmtId="0" fontId="0" fillId="3" borderId="44" xfId="0" applyFill="1" applyBorder="1" applyProtection="1"/>
    <xf numFmtId="0" fontId="0" fillId="3" borderId="45" xfId="0" applyFill="1" applyBorder="1" applyAlignment="1" applyProtection="1">
      <alignment horizontal="center"/>
    </xf>
    <xf numFmtId="4" fontId="0" fillId="3" borderId="45" xfId="0" applyNumberFormat="1" applyFill="1" applyBorder="1" applyAlignment="1" applyProtection="1">
      <alignment horizontal="center"/>
    </xf>
    <xf numFmtId="49" fontId="4" fillId="6" borderId="13" xfId="0" applyNumberFormat="1" applyFont="1" applyFill="1" applyBorder="1" applyAlignment="1" applyProtection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24" fillId="0" borderId="0" xfId="0" applyFont="1" applyAlignment="1" applyProtection="1"/>
    <xf numFmtId="0" fontId="22" fillId="4" borderId="13" xfId="0" applyFont="1" applyFill="1" applyBorder="1" applyProtection="1"/>
    <xf numFmtId="0" fontId="22" fillId="4" borderId="13" xfId="0" applyFont="1" applyFill="1" applyBorder="1" applyAlignment="1" applyProtection="1">
      <alignment horizontal="center"/>
    </xf>
    <xf numFmtId="4" fontId="22" fillId="4" borderId="13" xfId="0" applyNumberFormat="1" applyFont="1" applyFill="1" applyBorder="1" applyAlignment="1" applyProtection="1">
      <alignment horizontal="center"/>
    </xf>
    <xf numFmtId="165" fontId="22" fillId="2" borderId="0" xfId="0" applyNumberFormat="1" applyFont="1" applyFill="1" applyBorder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horizontal="center"/>
    </xf>
    <xf numFmtId="10" fontId="22" fillId="4" borderId="13" xfId="0" applyNumberFormat="1" applyFont="1" applyFill="1" applyBorder="1" applyAlignment="1" applyProtection="1">
      <alignment horizontal="center"/>
    </xf>
    <xf numFmtId="10" fontId="0" fillId="2" borderId="13" xfId="0" applyNumberFormat="1" applyFill="1" applyBorder="1" applyAlignment="1" applyProtection="1">
      <alignment horizontal="center"/>
      <protection locked="0"/>
    </xf>
    <xf numFmtId="4" fontId="23" fillId="2" borderId="13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/>
    <xf numFmtId="0" fontId="1" fillId="2" borderId="0" xfId="0" applyFont="1" applyFill="1" applyProtection="1"/>
    <xf numFmtId="0" fontId="35" fillId="0" borderId="0" xfId="6" applyFont="1" applyProtection="1">
      <protection locked="0" hidden="1"/>
    </xf>
    <xf numFmtId="0" fontId="21" fillId="0" borderId="0" xfId="6" applyFont="1" applyAlignment="1" applyProtection="1">
      <alignment vertical="center" wrapText="1"/>
      <protection locked="0" hidden="1"/>
    </xf>
    <xf numFmtId="0" fontId="1" fillId="2" borderId="0" xfId="0" applyFont="1" applyFill="1" applyAlignment="1" applyProtection="1">
      <alignment wrapText="1"/>
    </xf>
    <xf numFmtId="0" fontId="0" fillId="2" borderId="0" xfId="0" applyFill="1" applyBorder="1" applyAlignment="1" applyProtection="1"/>
    <xf numFmtId="10" fontId="11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0" fontId="9" fillId="0" borderId="0" xfId="0" applyNumberFormat="1" applyFont="1" applyFill="1" applyBorder="1" applyAlignment="1" applyProtection="1">
      <alignment horizontal="center"/>
    </xf>
    <xf numFmtId="4" fontId="22" fillId="4" borderId="13" xfId="0" applyNumberFormat="1" applyFont="1" applyFill="1" applyBorder="1" applyAlignment="1" applyProtection="1">
      <alignment vertical="center"/>
    </xf>
    <xf numFmtId="10" fontId="1" fillId="0" borderId="22" xfId="0" applyNumberFormat="1" applyFont="1" applyBorder="1" applyAlignment="1" applyProtection="1"/>
    <xf numFmtId="2" fontId="1" fillId="0" borderId="14" xfId="0" applyNumberFormat="1" applyFont="1" applyBorder="1" applyAlignment="1" applyProtection="1"/>
    <xf numFmtId="165" fontId="0" fillId="3" borderId="0" xfId="0" applyNumberFormat="1" applyFill="1" applyBorder="1" applyAlignment="1" applyProtection="1">
      <alignment horizontal="center"/>
    </xf>
    <xf numFmtId="165" fontId="0" fillId="3" borderId="45" xfId="0" applyNumberForma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/>
    <xf numFmtId="10" fontId="1" fillId="0" borderId="13" xfId="0" applyNumberFormat="1" applyFont="1" applyBorder="1" applyAlignment="1" applyProtection="1">
      <alignment horizontal="center"/>
    </xf>
    <xf numFmtId="1" fontId="0" fillId="2" borderId="12" xfId="0" applyNumberFormat="1" applyFill="1" applyBorder="1" applyProtection="1"/>
    <xf numFmtId="4" fontId="0" fillId="0" borderId="13" xfId="0" applyNumberFormat="1" applyBorder="1" applyAlignment="1" applyProtection="1"/>
    <xf numFmtId="10" fontId="0" fillId="2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0" fontId="1" fillId="0" borderId="22" xfId="0" applyNumberFormat="1" applyFont="1" applyFill="1" applyBorder="1" applyAlignment="1" applyProtection="1">
      <alignment wrapText="1"/>
    </xf>
    <xf numFmtId="167" fontId="1" fillId="0" borderId="36" xfId="0" applyNumberFormat="1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0" fillId="10" borderId="4" xfId="0" applyNumberFormat="1" applyFont="1" applyFill="1" applyBorder="1" applyAlignment="1" applyProtection="1">
      <alignment horizontal="center" vertical="center" wrapText="1"/>
    </xf>
    <xf numFmtId="0" fontId="1" fillId="10" borderId="5" xfId="0" applyFont="1" applyFill="1" applyBorder="1" applyAlignment="1" applyProtection="1">
      <alignment vertical="center" wrapText="1"/>
    </xf>
    <xf numFmtId="10" fontId="21" fillId="3" borderId="29" xfId="6" applyNumberFormat="1" applyFont="1" applyFill="1" applyBorder="1" applyAlignment="1" applyProtection="1">
      <alignment vertical="center" wrapText="1"/>
      <protection locked="0" hidden="1"/>
    </xf>
    <xf numFmtId="0" fontId="21" fillId="10" borderId="29" xfId="6" applyFont="1" applyFill="1" applyBorder="1" applyAlignment="1" applyProtection="1">
      <alignment vertical="center" wrapText="1"/>
      <protection locked="0" hidden="1"/>
    </xf>
    <xf numFmtId="10" fontId="21" fillId="10" borderId="29" xfId="6" applyNumberFormat="1" applyFont="1" applyFill="1" applyBorder="1" applyAlignment="1" applyProtection="1">
      <alignment vertical="center" wrapText="1"/>
      <protection locked="0" hidden="1"/>
    </xf>
    <xf numFmtId="2" fontId="21" fillId="10" borderId="29" xfId="6" applyNumberFormat="1" applyFont="1" applyFill="1" applyBorder="1" applyAlignment="1" applyProtection="1">
      <alignment horizontal="right" vertical="center" wrapText="1"/>
      <protection locked="0" hidden="1"/>
    </xf>
    <xf numFmtId="2" fontId="21" fillId="10" borderId="29" xfId="6" applyNumberFormat="1" applyFont="1" applyFill="1" applyBorder="1" applyAlignment="1" applyProtection="1">
      <alignment horizontal="right" vertical="center"/>
      <protection locked="0" hidden="1"/>
    </xf>
    <xf numFmtId="10" fontId="21" fillId="10" borderId="29" xfId="6" applyNumberFormat="1" applyFont="1" applyFill="1" applyBorder="1" applyAlignment="1" applyProtection="1">
      <alignment vertical="center"/>
      <protection locked="0" hidden="1"/>
    </xf>
    <xf numFmtId="170" fontId="21" fillId="10" borderId="29" xfId="6" applyNumberFormat="1" applyFont="1" applyFill="1" applyBorder="1" applyAlignment="1" applyProtection="1">
      <alignment vertical="center" wrapText="1"/>
      <protection locked="0" hidden="1"/>
    </xf>
    <xf numFmtId="14" fontId="33" fillId="10" borderId="29" xfId="6" applyNumberFormat="1" applyFont="1" applyFill="1" applyBorder="1" applyAlignment="1" applyProtection="1">
      <alignment horizontal="center" vertical="center"/>
      <protection locked="0" hidden="1"/>
    </xf>
    <xf numFmtId="0" fontId="33" fillId="10" borderId="29" xfId="6" applyFont="1" applyFill="1" applyBorder="1" applyAlignment="1" applyProtection="1">
      <alignment horizontal="center" vertical="center"/>
      <protection locked="0" hidden="1"/>
    </xf>
    <xf numFmtId="170" fontId="33" fillId="10" borderId="53" xfId="6" applyNumberFormat="1" applyFont="1" applyFill="1" applyBorder="1" applyAlignment="1" applyProtection="1">
      <alignment horizontal="right" vertical="center" wrapText="1"/>
      <protection locked="0" hidden="1"/>
    </xf>
    <xf numFmtId="0" fontId="33" fillId="10" borderId="48" xfId="6" applyFont="1" applyFill="1" applyBorder="1" applyAlignment="1" applyProtection="1">
      <alignment horizontal="right" vertical="center" wrapText="1"/>
      <protection locked="0" hidden="1"/>
    </xf>
    <xf numFmtId="170" fontId="33" fillId="3" borderId="53" xfId="6" applyNumberFormat="1" applyFont="1" applyFill="1" applyBorder="1" applyAlignment="1" applyProtection="1">
      <alignment horizontal="center" vertical="center" wrapText="1"/>
      <protection locked="0" hidden="1"/>
    </xf>
    <xf numFmtId="170" fontId="33" fillId="3" borderId="48" xfId="6" applyNumberFormat="1" applyFont="1" applyFill="1" applyBorder="1" applyAlignment="1" applyProtection="1">
      <alignment horizontal="center" vertical="center" wrapText="1"/>
      <protection locked="0" hidden="1"/>
    </xf>
    <xf numFmtId="170" fontId="33" fillId="10" borderId="49" xfId="6" applyNumberFormat="1" applyFont="1" applyFill="1" applyBorder="1" applyAlignment="1" applyProtection="1">
      <alignment horizontal="center" vertical="center"/>
      <protection locked="0" hidden="1"/>
    </xf>
    <xf numFmtId="170" fontId="33" fillId="10" borderId="47" xfId="6" applyNumberFormat="1" applyFont="1" applyFill="1" applyBorder="1" applyAlignment="1" applyProtection="1">
      <alignment horizontal="center" vertical="center"/>
      <protection locked="0" hidden="1"/>
    </xf>
    <xf numFmtId="0" fontId="3" fillId="6" borderId="37" xfId="0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6" borderId="4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6" borderId="37" xfId="0" applyFont="1" applyFill="1" applyBorder="1" applyAlignment="1" applyProtection="1">
      <alignment horizontal="center" vertical="center"/>
    </xf>
    <xf numFmtId="49" fontId="3" fillId="6" borderId="46" xfId="0" applyNumberFormat="1" applyFont="1" applyFill="1" applyBorder="1" applyAlignment="1" applyProtection="1">
      <alignment horizontal="center" vertical="center" wrapText="1"/>
    </xf>
    <xf numFmtId="49" fontId="3" fillId="6" borderId="55" xfId="0" applyNumberFormat="1" applyFont="1" applyFill="1" applyBorder="1" applyAlignment="1" applyProtection="1">
      <alignment horizontal="center" vertical="center" wrapText="1"/>
    </xf>
    <xf numFmtId="49" fontId="3" fillId="6" borderId="20" xfId="0" applyNumberFormat="1" applyFont="1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horizontal="center" vertical="center"/>
    </xf>
    <xf numFmtId="0" fontId="5" fillId="6" borderId="41" xfId="0" applyFont="1" applyFill="1" applyBorder="1" applyAlignment="1" applyProtection="1">
      <alignment horizontal="center" vertical="center" wrapText="1"/>
    </xf>
    <xf numFmtId="0" fontId="5" fillId="6" borderId="56" xfId="0" applyFont="1" applyFill="1" applyBorder="1" applyAlignment="1" applyProtection="1">
      <alignment horizontal="center" vertical="center" wrapText="1"/>
    </xf>
    <xf numFmtId="0" fontId="5" fillId="6" borderId="37" xfId="0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/>
    </xf>
    <xf numFmtId="0" fontId="0" fillId="6" borderId="13" xfId="0" applyFill="1" applyBorder="1" applyAlignment="1" applyProtection="1"/>
    <xf numFmtId="0" fontId="1" fillId="6" borderId="37" xfId="0" applyFont="1" applyFill="1" applyBorder="1" applyAlignment="1" applyProtection="1">
      <alignment horizontal="center"/>
    </xf>
    <xf numFmtId="0" fontId="0" fillId="0" borderId="40" xfId="0" applyBorder="1" applyAlignment="1">
      <alignment horizontal="center"/>
    </xf>
    <xf numFmtId="0" fontId="5" fillId="0" borderId="37" xfId="0" applyFont="1" applyBorder="1" applyAlignment="1" applyProtection="1">
      <alignment horizontal="center" wrapText="1"/>
    </xf>
    <xf numFmtId="0" fontId="0" fillId="0" borderId="39" xfId="0" applyBorder="1" applyAlignment="1">
      <alignment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6" borderId="38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right"/>
    </xf>
    <xf numFmtId="0" fontId="1" fillId="7" borderId="1" xfId="0" applyFont="1" applyFill="1" applyBorder="1" applyAlignment="1">
      <alignment horizontal="right"/>
    </xf>
    <xf numFmtId="0" fontId="28" fillId="2" borderId="1" xfId="0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vertical="center" wrapText="1"/>
    </xf>
    <xf numFmtId="0" fontId="5" fillId="10" borderId="6" xfId="0" applyFont="1" applyFill="1" applyBorder="1" applyAlignment="1" applyProtection="1">
      <alignment horizontal="center" vertical="center" wrapText="1"/>
    </xf>
    <xf numFmtId="0" fontId="1" fillId="10" borderId="7" xfId="0" applyFont="1" applyFill="1" applyBorder="1" applyAlignment="1" applyProtection="1">
      <alignment horizontal="center" vertical="center" wrapText="1"/>
    </xf>
    <xf numFmtId="49" fontId="3" fillId="6" borderId="13" xfId="0" applyNumberFormat="1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14" fontId="1" fillId="10" borderId="14" xfId="0" applyNumberFormat="1" applyFont="1" applyFill="1" applyBorder="1" applyAlignment="1" applyProtection="1">
      <alignment horizontal="center" vertical="center"/>
    </xf>
    <xf numFmtId="0" fontId="0" fillId="10" borderId="17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vertical="center"/>
    </xf>
    <xf numFmtId="0" fontId="10" fillId="10" borderId="14" xfId="0" applyFont="1" applyFill="1" applyBorder="1" applyAlignment="1" applyProtection="1">
      <alignment horizontal="center" vertical="center" wrapText="1"/>
    </xf>
    <xf numFmtId="0" fontId="9" fillId="10" borderId="17" xfId="0" applyFont="1" applyFill="1" applyBorder="1" applyAlignment="1" applyProtection="1">
      <alignment horizontal="center" vertical="center" wrapText="1"/>
    </xf>
    <xf numFmtId="0" fontId="9" fillId="10" borderId="15" xfId="0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/>
    <xf numFmtId="0" fontId="15" fillId="0" borderId="0" xfId="0" applyFont="1" applyAlignment="1" applyProtection="1"/>
    <xf numFmtId="0" fontId="5" fillId="6" borderId="19" xfId="0" applyFont="1" applyFill="1" applyBorder="1" applyAlignment="1" applyProtection="1">
      <alignment horizontal="center" vertical="center" wrapText="1"/>
    </xf>
    <xf numFmtId="0" fontId="0" fillId="6" borderId="18" xfId="0" applyFill="1" applyBorder="1" applyAlignment="1" applyProtection="1">
      <alignment horizontal="center" vertical="center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8" fillId="5" borderId="25" xfId="0" applyFont="1" applyFill="1" applyBorder="1" applyAlignment="1" applyProtection="1">
      <alignment vertical="center"/>
    </xf>
    <xf numFmtId="0" fontId="8" fillId="5" borderId="26" xfId="0" applyFont="1" applyFill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/>
    <xf numFmtId="0" fontId="1" fillId="4" borderId="22" xfId="0" applyFont="1" applyFill="1" applyBorder="1" applyAlignment="1" applyProtection="1"/>
    <xf numFmtId="0" fontId="8" fillId="4" borderId="14" xfId="0" applyFont="1" applyFill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14" fontId="1" fillId="10" borderId="14" xfId="0" applyNumberFormat="1" applyFont="1" applyFill="1" applyBorder="1" applyAlignment="1" applyProtection="1">
      <alignment horizontal="center" vertical="center" wrapText="1"/>
    </xf>
    <xf numFmtId="14" fontId="1" fillId="10" borderId="17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0" xfId="0" applyFill="1" applyAlignment="1" applyProtection="1"/>
    <xf numFmtId="0" fontId="0" fillId="0" borderId="0" xfId="0" applyAlignment="1" applyProtection="1"/>
    <xf numFmtId="14" fontId="1" fillId="10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/>
      <protection hidden="1"/>
    </xf>
    <xf numFmtId="0" fontId="1" fillId="10" borderId="17" xfId="0" applyNumberFormat="1" applyFont="1" applyFill="1" applyBorder="1" applyAlignment="1" applyProtection="1">
      <alignment horizontal="center" vertical="center"/>
      <protection hidden="1"/>
    </xf>
    <xf numFmtId="0" fontId="0" fillId="10" borderId="15" xfId="0" applyNumberFormat="1" applyFill="1" applyBorder="1" applyAlignment="1" applyProtection="1">
      <alignment horizontal="center" vertical="center"/>
      <protection hidden="1"/>
    </xf>
    <xf numFmtId="4" fontId="1" fillId="0" borderId="14" xfId="0" applyNumberFormat="1" applyFont="1" applyFill="1" applyBorder="1" applyAlignment="1" applyProtection="1">
      <alignment horizontal="center" vertical="center"/>
    </xf>
    <xf numFmtId="4" fontId="1" fillId="0" borderId="17" xfId="0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vertical="center"/>
    </xf>
    <xf numFmtId="0" fontId="8" fillId="5" borderId="13" xfId="0" applyFont="1" applyFill="1" applyBorder="1" applyAlignment="1" applyProtection="1">
      <alignment wrapText="1"/>
    </xf>
    <xf numFmtId="0" fontId="1" fillId="10" borderId="3" xfId="0" applyFont="1" applyFill="1" applyBorder="1" applyAlignment="1" applyProtection="1">
      <alignment horizontal="center" wrapText="1"/>
    </xf>
    <xf numFmtId="0" fontId="1" fillId="10" borderId="4" xfId="0" applyFont="1" applyFill="1" applyBorder="1" applyAlignment="1" applyProtection="1">
      <alignment horizontal="center" wrapText="1"/>
    </xf>
    <xf numFmtId="0" fontId="1" fillId="10" borderId="7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vertical="center"/>
    </xf>
    <xf numFmtId="0" fontId="0" fillId="0" borderId="18" xfId="0" applyBorder="1" applyAlignment="1"/>
    <xf numFmtId="0" fontId="0" fillId="0" borderId="38" xfId="0" applyBorder="1" applyAlignment="1"/>
    <xf numFmtId="0" fontId="0" fillId="0" borderId="28" xfId="0" applyBorder="1" applyAlignment="1"/>
    <xf numFmtId="0" fontId="10" fillId="6" borderId="13" xfId="0" applyFont="1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horizontal="center" vertical="center" textRotation="90"/>
    </xf>
    <xf numFmtId="0" fontId="10" fillId="10" borderId="17" xfId="0" applyFont="1" applyFill="1" applyBorder="1" applyAlignment="1" applyProtection="1">
      <alignment horizontal="center" vertical="center" wrapText="1"/>
    </xf>
    <xf numFmtId="0" fontId="10" fillId="10" borderId="15" xfId="0" applyFont="1" applyFill="1" applyBorder="1" applyAlignment="1" applyProtection="1">
      <alignment horizontal="center" vertical="center" wrapText="1"/>
    </xf>
    <xf numFmtId="0" fontId="1" fillId="6" borderId="22" xfId="0" applyFont="1" applyFill="1" applyBorder="1" applyAlignment="1" applyProtection="1">
      <alignment horizontal="center" vertical="center" wrapText="1"/>
    </xf>
    <xf numFmtId="0" fontId="1" fillId="10" borderId="14" xfId="0" applyFont="1" applyFill="1" applyBorder="1" applyAlignment="1" applyProtection="1">
      <alignment horizontal="center" vertical="center"/>
    </xf>
    <xf numFmtId="2" fontId="1" fillId="2" borderId="37" xfId="0" applyNumberFormat="1" applyFont="1" applyFill="1" applyBorder="1" applyAlignment="1" applyProtection="1">
      <alignment horizontal="center"/>
    </xf>
    <xf numFmtId="0" fontId="1" fillId="6" borderId="37" xfId="0" applyFont="1" applyFill="1" applyBorder="1" applyAlignment="1" applyProtection="1">
      <alignment horizontal="center" vertical="center" wrapText="1"/>
    </xf>
    <xf numFmtId="4" fontId="1" fillId="0" borderId="37" xfId="0" applyNumberFormat="1" applyFont="1" applyFill="1" applyBorder="1" applyAlignment="1" applyProtection="1">
      <alignment horizontal="center"/>
    </xf>
    <xf numFmtId="4" fontId="0" fillId="0" borderId="40" xfId="0" applyNumberFormat="1" applyFill="1" applyBorder="1" applyAlignment="1">
      <alignment horizontal="center"/>
    </xf>
    <xf numFmtId="0" fontId="8" fillId="4" borderId="17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14" fontId="0" fillId="2" borderId="14" xfId="0" applyNumberFormat="1" applyFont="1" applyFill="1" applyBorder="1" applyAlignment="1" applyProtection="1">
      <alignment horizontal="center" vertical="center"/>
    </xf>
    <xf numFmtId="14" fontId="0" fillId="2" borderId="17" xfId="0" applyNumberFormat="1" applyFont="1" applyFill="1" applyBorder="1" applyAlignment="1" applyProtection="1">
      <alignment horizontal="center" vertical="center"/>
    </xf>
    <xf numFmtId="14" fontId="0" fillId="2" borderId="15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14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8" fillId="5" borderId="37" xfId="0" applyFont="1" applyFill="1" applyBorder="1" applyAlignment="1" applyProtection="1"/>
    <xf numFmtId="0" fontId="0" fillId="0" borderId="39" xfId="0" applyBorder="1" applyAlignment="1"/>
    <xf numFmtId="0" fontId="0" fillId="0" borderId="40" xfId="0" applyBorder="1" applyAlignment="1"/>
    <xf numFmtId="0" fontId="9" fillId="2" borderId="37" xfId="0" applyFont="1" applyFill="1" applyBorder="1" applyAlignment="1" applyProtection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5" borderId="36" xfId="0" applyFont="1" applyFill="1" applyBorder="1" applyAlignment="1" applyProtection="1">
      <alignment vertical="center"/>
    </xf>
    <xf numFmtId="0" fontId="0" fillId="0" borderId="36" xfId="0" applyBorder="1" applyAlignment="1"/>
    <xf numFmtId="0" fontId="0" fillId="2" borderId="36" xfId="0" applyFont="1" applyFill="1" applyBorder="1" applyAlignment="1" applyProtection="1">
      <alignment horizontal="center" vertical="center"/>
    </xf>
    <xf numFmtId="0" fontId="0" fillId="0" borderId="36" xfId="0" applyFont="1" applyBorder="1" applyAlignment="1"/>
    <xf numFmtId="0" fontId="8" fillId="5" borderId="37" xfId="0" applyFont="1" applyFill="1" applyBorder="1" applyAlignment="1" applyProtection="1">
      <alignment vertical="center"/>
    </xf>
    <xf numFmtId="4" fontId="0" fillId="0" borderId="14" xfId="0" applyNumberFormat="1" applyFont="1" applyBorder="1" applyAlignment="1" applyProtection="1">
      <alignment horizontal="center" vertical="center"/>
    </xf>
    <xf numFmtId="4" fontId="0" fillId="0" borderId="17" xfId="0" applyNumberFormat="1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vertical="center"/>
    </xf>
    <xf numFmtId="0" fontId="8" fillId="5" borderId="31" xfId="0" applyFont="1" applyFill="1" applyBorder="1" applyAlignment="1" applyProtection="1">
      <alignment vertical="center"/>
    </xf>
    <xf numFmtId="0" fontId="11" fillId="5" borderId="33" xfId="0" applyFont="1" applyFill="1" applyBorder="1" applyAlignment="1">
      <alignment vertical="center"/>
    </xf>
    <xf numFmtId="0" fontId="19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4" fontId="17" fillId="2" borderId="0" xfId="0" applyNumberFormat="1" applyFont="1" applyFill="1" applyBorder="1" applyAlignment="1" applyProtection="1">
      <alignment horizontal="center" vertical="center" wrapText="1"/>
    </xf>
    <xf numFmtId="4" fontId="17" fillId="2" borderId="0" xfId="0" applyNumberFormat="1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/>
    <xf numFmtId="0" fontId="10" fillId="2" borderId="31" xfId="0" applyFont="1" applyFill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" fillId="0" borderId="32" xfId="0" applyFont="1" applyBorder="1" applyAlignment="1"/>
    <xf numFmtId="0" fontId="0" fillId="0" borderId="33" xfId="0" applyBorder="1" applyAlignment="1"/>
    <xf numFmtId="0" fontId="0" fillId="2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0" fontId="8" fillId="5" borderId="31" xfId="0" applyFont="1" applyFill="1" applyBorder="1" applyAlignment="1" applyProtection="1"/>
    <xf numFmtId="0" fontId="8" fillId="5" borderId="32" xfId="0" applyFont="1" applyFill="1" applyBorder="1" applyAlignment="1"/>
    <xf numFmtId="0" fontId="8" fillId="5" borderId="33" xfId="0" applyFont="1" applyFill="1" applyBorder="1" applyAlignment="1"/>
    <xf numFmtId="0" fontId="9" fillId="2" borderId="31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21" xfId="0" applyFont="1" applyFill="1" applyBorder="1" applyAlignment="1" applyProtection="1">
      <alignment horizontal="center" vertical="center" wrapText="1"/>
    </xf>
    <xf numFmtId="0" fontId="17" fillId="6" borderId="21" xfId="0" applyFont="1" applyFill="1" applyBorder="1" applyAlignment="1" applyProtection="1">
      <alignment wrapText="1"/>
    </xf>
    <xf numFmtId="0" fontId="17" fillId="6" borderId="22" xfId="0" applyFont="1" applyFill="1" applyBorder="1" applyAlignment="1" applyProtection="1">
      <alignment wrapText="1"/>
    </xf>
    <xf numFmtId="49" fontId="19" fillId="2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</xf>
    <xf numFmtId="49" fontId="19" fillId="6" borderId="20" xfId="0" applyNumberFormat="1" applyFont="1" applyFill="1" applyBorder="1" applyAlignment="1" applyProtection="1">
      <alignment horizontal="center" vertical="center" wrapText="1"/>
    </xf>
    <xf numFmtId="0" fontId="17" fillId="6" borderId="23" xfId="0" applyFont="1" applyFill="1" applyBorder="1" applyAlignment="1" applyProtection="1">
      <alignment wrapText="1"/>
    </xf>
    <xf numFmtId="0" fontId="17" fillId="6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 wrapText="1"/>
    </xf>
    <xf numFmtId="0" fontId="0" fillId="2" borderId="31" xfId="0" applyFill="1" applyBorder="1" applyAlignment="1">
      <alignment horizontal="center"/>
    </xf>
    <xf numFmtId="0" fontId="8" fillId="5" borderId="31" xfId="0" applyFont="1" applyFill="1" applyBorder="1" applyAlignment="1"/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5" borderId="33" xfId="0" applyFont="1" applyFill="1" applyBorder="1" applyAlignment="1"/>
    <xf numFmtId="14" fontId="0" fillId="2" borderId="31" xfId="0" applyNumberFormat="1" applyFill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6" fontId="0" fillId="2" borderId="30" xfId="0" applyNumberFormat="1" applyFill="1" applyBorder="1" applyAlignment="1">
      <alignment horizontal="center"/>
    </xf>
    <xf numFmtId="0" fontId="8" fillId="5" borderId="30" xfId="0" applyFont="1" applyFill="1" applyBorder="1" applyAlignment="1"/>
    <xf numFmtId="0" fontId="0" fillId="0" borderId="30" xfId="0" applyBorder="1" applyAlignment="1">
      <alignment horizontal="center"/>
    </xf>
    <xf numFmtId="0" fontId="19" fillId="6" borderId="37" xfId="0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wrapText="1"/>
    </xf>
    <xf numFmtId="0" fontId="0" fillId="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8" fillId="5" borderId="36" xfId="0" applyFont="1" applyFill="1" applyBorder="1" applyAlignment="1"/>
    <xf numFmtId="0" fontId="0" fillId="0" borderId="3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5" borderId="37" xfId="0" applyFont="1" applyFill="1" applyBorder="1" applyAlignment="1"/>
    <xf numFmtId="0" fontId="8" fillId="5" borderId="40" xfId="0" applyFont="1" applyFill="1" applyBorder="1" applyAlignment="1"/>
    <xf numFmtId="3" fontId="0" fillId="0" borderId="37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27" fillId="0" borderId="0" xfId="0" applyFont="1" applyAlignment="1" applyProtection="1">
      <alignment wrapText="1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Protection="1">
      <protection locked="0" hidden="1"/>
    </xf>
    <xf numFmtId="0" fontId="47" fillId="0" borderId="0" xfId="0" applyFont="1" applyAlignment="1" applyProtection="1">
      <alignment horizontal="center" wrapText="1"/>
      <protection locked="0" hidden="1"/>
    </xf>
    <xf numFmtId="0" fontId="31" fillId="0" borderId="0" xfId="0" applyFont="1" applyAlignment="1" applyProtection="1">
      <alignment horizontal="center" wrapText="1"/>
      <protection locked="0" hidden="1"/>
    </xf>
    <xf numFmtId="0" fontId="26" fillId="0" borderId="0" xfId="0" applyFont="1" applyAlignment="1" applyProtection="1">
      <alignment horizontal="center" wrapText="1"/>
      <protection locked="0" hidden="1"/>
    </xf>
    <xf numFmtId="0" fontId="26" fillId="0" borderId="0" xfId="0" applyFont="1" applyAlignment="1" applyProtection="1">
      <alignment horizontal="center" wrapText="1"/>
      <protection locked="0" hidden="1"/>
    </xf>
    <xf numFmtId="0" fontId="0" fillId="10" borderId="0" xfId="0" applyFill="1" applyProtection="1">
      <protection locked="0" hidden="1"/>
    </xf>
    <xf numFmtId="0" fontId="33" fillId="10" borderId="0" xfId="6" applyFont="1" applyFill="1" applyAlignment="1" applyProtection="1">
      <alignment horizontal="left" vertical="center" wrapText="1"/>
      <protection locked="0" hidden="1"/>
    </xf>
    <xf numFmtId="0" fontId="33" fillId="10" borderId="57" xfId="6" applyFont="1" applyFill="1" applyBorder="1" applyAlignment="1" applyProtection="1">
      <alignment horizontal="left" vertical="center" wrapText="1"/>
      <protection locked="0" hidden="1"/>
    </xf>
    <xf numFmtId="0" fontId="34" fillId="0" borderId="0" xfId="6" applyFont="1" applyFill="1" applyAlignment="1" applyProtection="1">
      <alignment horizontal="left"/>
      <protection locked="0" hidden="1"/>
    </xf>
    <xf numFmtId="0" fontId="34" fillId="0" borderId="0" xfId="6" applyFont="1" applyFill="1" applyAlignment="1" applyProtection="1">
      <alignment horizontal="right"/>
      <protection locked="0" hidden="1"/>
    </xf>
    <xf numFmtId="0" fontId="34" fillId="0" borderId="0" xfId="6" applyFont="1" applyAlignment="1" applyProtection="1">
      <alignment horizontal="right"/>
      <protection locked="0" hidden="1"/>
    </xf>
    <xf numFmtId="0" fontId="33" fillId="10" borderId="0" xfId="6" applyFont="1" applyFill="1" applyAlignment="1" applyProtection="1">
      <alignment vertical="center"/>
      <protection locked="0" hidden="1"/>
    </xf>
    <xf numFmtId="14" fontId="34" fillId="0" borderId="0" xfId="6" applyNumberFormat="1" applyFont="1" applyFill="1" applyProtection="1">
      <protection locked="0" hidden="1"/>
    </xf>
    <xf numFmtId="14" fontId="36" fillId="0" borderId="0" xfId="6" applyNumberFormat="1" applyFont="1" applyFill="1" applyProtection="1">
      <protection locked="0" hidden="1"/>
    </xf>
    <xf numFmtId="14" fontId="36" fillId="0" borderId="0" xfId="6" applyNumberFormat="1" applyFont="1" applyProtection="1">
      <protection locked="0" hidden="1"/>
    </xf>
    <xf numFmtId="14" fontId="34" fillId="3" borderId="51" xfId="6" applyNumberFormat="1" applyFont="1" applyFill="1" applyBorder="1" applyAlignment="1" applyProtection="1">
      <alignment horizontal="left" wrapText="1" shrinkToFit="1"/>
      <protection locked="0" hidden="1"/>
    </xf>
    <xf numFmtId="14" fontId="34" fillId="3" borderId="52" xfId="6" applyNumberFormat="1" applyFont="1" applyFill="1" applyBorder="1" applyAlignment="1" applyProtection="1">
      <alignment horizontal="left" wrapText="1" shrinkToFit="1"/>
      <protection locked="0" hidden="1"/>
    </xf>
    <xf numFmtId="14" fontId="34" fillId="3" borderId="35" xfId="6" applyNumberFormat="1" applyFont="1" applyFill="1" applyBorder="1" applyAlignment="1" applyProtection="1">
      <alignment horizontal="left" wrapText="1" shrinkToFit="1"/>
      <protection locked="0" hidden="1"/>
    </xf>
    <xf numFmtId="14" fontId="34" fillId="3" borderId="34" xfId="6" applyNumberFormat="1" applyFont="1" applyFill="1" applyBorder="1" applyAlignment="1" applyProtection="1">
      <alignment horizontal="left" wrapText="1" shrinkToFit="1"/>
      <protection locked="0" hidden="1"/>
    </xf>
    <xf numFmtId="0" fontId="45" fillId="10" borderId="0" xfId="6" applyFont="1" applyFill="1" applyAlignment="1" applyProtection="1">
      <alignment vertical="center"/>
      <protection locked="0" hidden="1"/>
    </xf>
    <xf numFmtId="10" fontId="33" fillId="10" borderId="49" xfId="6" applyNumberFormat="1" applyFont="1" applyFill="1" applyBorder="1" applyAlignment="1" applyProtection="1">
      <alignment horizontal="center" vertical="center"/>
      <protection locked="0" hidden="1"/>
    </xf>
    <xf numFmtId="10" fontId="33" fillId="10" borderId="47" xfId="6" applyNumberFormat="1" applyFont="1" applyFill="1" applyBorder="1" applyAlignment="1" applyProtection="1">
      <alignment horizontal="center" vertical="center"/>
      <protection locked="0" hidden="1"/>
    </xf>
    <xf numFmtId="0" fontId="34" fillId="0" borderId="0" xfId="6" applyFont="1" applyFill="1" applyProtection="1">
      <protection locked="0" hidden="1"/>
    </xf>
    <xf numFmtId="0" fontId="36" fillId="0" borderId="0" xfId="6" applyFont="1" applyFill="1" applyProtection="1">
      <protection locked="0" hidden="1"/>
    </xf>
    <xf numFmtId="0" fontId="36" fillId="0" borderId="0" xfId="6" applyFont="1" applyProtection="1">
      <protection locked="0" hidden="1"/>
    </xf>
    <xf numFmtId="0" fontId="1" fillId="10" borderId="51" xfId="0" applyFont="1" applyFill="1" applyBorder="1" applyAlignment="1" applyProtection="1">
      <alignment horizontal="left" vertical="center" wrapText="1"/>
      <protection locked="0" hidden="1"/>
    </xf>
    <xf numFmtId="0" fontId="1" fillId="10" borderId="52" xfId="0" applyFont="1" applyFill="1" applyBorder="1" applyAlignment="1" applyProtection="1">
      <alignment horizontal="left" vertical="center" wrapText="1"/>
      <protection locked="0" hidden="1"/>
    </xf>
    <xf numFmtId="0" fontId="1" fillId="10" borderId="35" xfId="0" applyFont="1" applyFill="1" applyBorder="1" applyAlignment="1" applyProtection="1">
      <alignment horizontal="left" vertical="center" wrapText="1"/>
      <protection locked="0" hidden="1"/>
    </xf>
    <xf numFmtId="0" fontId="1" fillId="10" borderId="34" xfId="0" applyFont="1" applyFill="1" applyBorder="1" applyAlignment="1" applyProtection="1">
      <alignment horizontal="left" vertical="center" wrapText="1"/>
      <protection locked="0" hidden="1"/>
    </xf>
    <xf numFmtId="14" fontId="34" fillId="10" borderId="29" xfId="6" applyNumberFormat="1" applyFont="1" applyFill="1" applyBorder="1" applyProtection="1">
      <protection locked="0" hidden="1"/>
    </xf>
    <xf numFmtId="14" fontId="33" fillId="10" borderId="49" xfId="6" applyNumberFormat="1" applyFont="1" applyFill="1" applyBorder="1" applyAlignment="1" applyProtection="1">
      <alignment horizontal="center"/>
      <protection locked="0" hidden="1"/>
    </xf>
    <xf numFmtId="14" fontId="33" fillId="10" borderId="47" xfId="6" applyNumberFormat="1" applyFont="1" applyFill="1" applyBorder="1" applyAlignment="1" applyProtection="1">
      <alignment horizontal="center"/>
      <protection locked="0" hidden="1"/>
    </xf>
    <xf numFmtId="0" fontId="34" fillId="10" borderId="29" xfId="6" applyFont="1" applyFill="1" applyBorder="1" applyProtection="1">
      <protection locked="0" hidden="1"/>
    </xf>
    <xf numFmtId="3" fontId="21" fillId="10" borderId="49" xfId="6" applyNumberFormat="1" applyFont="1" applyFill="1" applyBorder="1" applyAlignment="1" applyProtection="1">
      <alignment horizontal="center" vertical="center"/>
      <protection locked="0" hidden="1"/>
    </xf>
    <xf numFmtId="3" fontId="21" fillId="10" borderId="47" xfId="6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6" applyFont="1" applyAlignment="1" applyProtection="1">
      <alignment vertical="center"/>
      <protection locked="0" hidden="1"/>
    </xf>
    <xf numFmtId="0" fontId="33" fillId="2" borderId="0" xfId="6" applyFont="1" applyFill="1" applyAlignment="1" applyProtection="1">
      <alignment horizontal="left"/>
      <protection locked="0" hidden="1"/>
    </xf>
    <xf numFmtId="0" fontId="29" fillId="2" borderId="0" xfId="6" applyFont="1" applyFill="1" applyAlignment="1" applyProtection="1">
      <alignment horizontal="left" vertical="center"/>
      <protection locked="0" hidden="1"/>
    </xf>
    <xf numFmtId="0" fontId="34" fillId="10" borderId="49" xfId="6" applyFont="1" applyFill="1" applyBorder="1" applyAlignment="1" applyProtection="1">
      <alignment horizontal="left" wrapText="1"/>
      <protection locked="0" hidden="1"/>
    </xf>
    <xf numFmtId="0" fontId="34" fillId="10" borderId="47" xfId="6" applyFont="1" applyFill="1" applyBorder="1" applyAlignment="1" applyProtection="1">
      <alignment horizontal="left" wrapText="1"/>
      <protection locked="0" hidden="1"/>
    </xf>
    <xf numFmtId="0" fontId="33" fillId="2" borderId="29" xfId="6" applyFont="1" applyFill="1" applyBorder="1" applyAlignment="1" applyProtection="1">
      <alignment horizontal="left"/>
      <protection locked="0" hidden="1"/>
    </xf>
    <xf numFmtId="0" fontId="34" fillId="0" borderId="0" xfId="6" applyFont="1" applyProtection="1">
      <protection locked="0" hidden="1"/>
    </xf>
    <xf numFmtId="49" fontId="34" fillId="10" borderId="29" xfId="6" applyNumberFormat="1" applyFont="1" applyFill="1" applyBorder="1" applyAlignment="1" applyProtection="1">
      <alignment horizontal="left" wrapText="1"/>
      <protection locked="0" hidden="1"/>
    </xf>
    <xf numFmtId="0" fontId="33" fillId="2" borderId="1" xfId="6" applyFont="1" applyFill="1" applyBorder="1" applyAlignment="1" applyProtection="1">
      <alignment horizontal="left"/>
      <protection locked="0" hidden="1"/>
    </xf>
    <xf numFmtId="49" fontId="34" fillId="10" borderId="49" xfId="6" applyNumberFormat="1" applyFont="1" applyFill="1" applyBorder="1" applyAlignment="1" applyProtection="1">
      <alignment horizontal="left" wrapText="1"/>
      <protection locked="0" hidden="1"/>
    </xf>
    <xf numFmtId="0" fontId="0" fillId="0" borderId="47" xfId="0" applyBorder="1" applyAlignment="1" applyProtection="1">
      <alignment horizontal="left" wrapText="1"/>
      <protection locked="0" hidden="1"/>
    </xf>
    <xf numFmtId="0" fontId="37" fillId="2" borderId="1" xfId="6" applyFont="1" applyFill="1" applyBorder="1" applyAlignment="1" applyProtection="1">
      <alignment horizontal="left" wrapText="1"/>
      <protection locked="0" hidden="1"/>
    </xf>
    <xf numFmtId="171" fontId="33" fillId="0" borderId="0" xfId="6" applyNumberFormat="1" applyFont="1" applyProtection="1">
      <protection locked="0" hidden="1"/>
    </xf>
    <xf numFmtId="49" fontId="34" fillId="3" borderId="29" xfId="6" applyNumberFormat="1" applyFont="1" applyFill="1" applyBorder="1" applyAlignment="1" applyProtection="1">
      <alignment horizontal="left" wrapText="1"/>
      <protection locked="0" hidden="1"/>
    </xf>
    <xf numFmtId="0" fontId="37" fillId="2" borderId="49" xfId="6" applyFont="1" applyFill="1" applyBorder="1" applyAlignment="1" applyProtection="1">
      <alignment horizontal="center" vertical="center" wrapText="1"/>
      <protection locked="0" hidden="1"/>
    </xf>
    <xf numFmtId="0" fontId="37" fillId="2" borderId="47" xfId="6" applyFont="1" applyFill="1" applyBorder="1" applyAlignment="1" applyProtection="1">
      <alignment horizontal="center" vertical="center" wrapText="1"/>
      <protection locked="0" hidden="1"/>
    </xf>
    <xf numFmtId="0" fontId="37" fillId="2" borderId="29" xfId="6" applyFont="1" applyFill="1" applyBorder="1" applyAlignment="1" applyProtection="1">
      <alignment horizontal="center" vertical="center" wrapText="1"/>
      <protection locked="0" hidden="1"/>
    </xf>
    <xf numFmtId="0" fontId="37" fillId="10" borderId="29" xfId="6" applyFont="1" applyFill="1" applyBorder="1" applyAlignment="1" applyProtection="1">
      <alignment horizontal="center" vertical="center" wrapText="1"/>
      <protection locked="0" hidden="1"/>
    </xf>
    <xf numFmtId="0" fontId="37" fillId="2" borderId="29" xfId="6" applyFont="1" applyFill="1" applyBorder="1" applyAlignment="1" applyProtection="1">
      <alignment horizontal="center" vertical="center"/>
      <protection locked="0" hidden="1"/>
    </xf>
    <xf numFmtId="0" fontId="37" fillId="2" borderId="0" xfId="6" applyFont="1" applyFill="1" applyBorder="1" applyAlignment="1" applyProtection="1">
      <alignment horizontal="center" vertical="center"/>
      <protection locked="0" hidden="1"/>
    </xf>
    <xf numFmtId="0" fontId="35" fillId="0" borderId="0" xfId="6" applyFont="1" applyAlignment="1" applyProtection="1">
      <alignment horizontal="right"/>
      <protection locked="0" hidden="1"/>
    </xf>
    <xf numFmtId="0" fontId="37" fillId="2" borderId="49" xfId="6" applyFont="1" applyFill="1" applyBorder="1" applyAlignment="1" applyProtection="1">
      <alignment horizontal="center" vertical="center" wrapText="1"/>
      <protection locked="0" hidden="1"/>
    </xf>
    <xf numFmtId="0" fontId="37" fillId="2" borderId="47" xfId="6" applyFont="1" applyFill="1" applyBorder="1" applyAlignment="1" applyProtection="1">
      <alignment horizontal="center" vertical="center" wrapText="1"/>
      <protection locked="0" hidden="1"/>
    </xf>
    <xf numFmtId="10" fontId="37" fillId="10" borderId="29" xfId="6" applyNumberFormat="1" applyFont="1" applyFill="1" applyBorder="1" applyAlignment="1" applyProtection="1">
      <alignment horizontal="center" vertical="center" wrapText="1"/>
      <protection locked="0" hidden="1"/>
    </xf>
    <xf numFmtId="0" fontId="37" fillId="0" borderId="0" xfId="6" applyFont="1" applyFill="1" applyBorder="1" applyAlignment="1" applyProtection="1">
      <alignment horizontal="center" vertical="center"/>
      <protection locked="0" hidden="1"/>
    </xf>
    <xf numFmtId="0" fontId="35" fillId="0" borderId="0" xfId="6" applyFont="1" applyFill="1" applyAlignment="1" applyProtection="1">
      <alignment horizontal="right"/>
      <protection locked="0" hidden="1"/>
    </xf>
    <xf numFmtId="0" fontId="21" fillId="0" borderId="0" xfId="6" applyFont="1" applyProtection="1">
      <protection locked="0" hidden="1"/>
    </xf>
    <xf numFmtId="0" fontId="38" fillId="0" borderId="0" xfId="6" applyFont="1" applyProtection="1">
      <protection locked="0" hidden="1"/>
    </xf>
    <xf numFmtId="0" fontId="33" fillId="0" borderId="0" xfId="6" applyFont="1" applyProtection="1">
      <protection locked="0" hidden="1"/>
    </xf>
    <xf numFmtId="0" fontId="16" fillId="9" borderId="29" xfId="0" applyFont="1" applyFill="1" applyBorder="1" applyAlignment="1" applyProtection="1">
      <alignment horizontal="left" wrapText="1"/>
      <protection locked="0" hidden="1"/>
    </xf>
    <xf numFmtId="0" fontId="16" fillId="9" borderId="49" xfId="0" applyFont="1" applyFill="1" applyBorder="1" applyAlignment="1" applyProtection="1">
      <alignment horizontal="center" wrapText="1"/>
      <protection locked="0" hidden="1"/>
    </xf>
    <xf numFmtId="0" fontId="0" fillId="9" borderId="50" xfId="0" applyFill="1" applyBorder="1" applyAlignment="1" applyProtection="1">
      <alignment horizontal="center"/>
      <protection locked="0" hidden="1"/>
    </xf>
    <xf numFmtId="0" fontId="0" fillId="0" borderId="47" xfId="0" applyBorder="1" applyAlignment="1" applyProtection="1">
      <protection locked="0" hidden="1"/>
    </xf>
    <xf numFmtId="0" fontId="21" fillId="9" borderId="53" xfId="6" applyFont="1" applyFill="1" applyBorder="1" applyAlignment="1" applyProtection="1">
      <alignment horizontal="right" wrapText="1"/>
      <protection locked="0" hidden="1"/>
    </xf>
    <xf numFmtId="0" fontId="0" fillId="9" borderId="29" xfId="0" applyFill="1" applyBorder="1" applyAlignment="1" applyProtection="1">
      <alignment wrapText="1"/>
      <protection locked="0" hidden="1"/>
    </xf>
    <xf numFmtId="0" fontId="33" fillId="9" borderId="29" xfId="6" applyFont="1" applyFill="1" applyBorder="1" applyAlignment="1" applyProtection="1">
      <alignment horizontal="center" wrapText="1"/>
      <protection locked="0" hidden="1"/>
    </xf>
    <xf numFmtId="0" fontId="33" fillId="9" borderId="49" xfId="6" applyFont="1" applyFill="1" applyBorder="1" applyAlignment="1" applyProtection="1">
      <alignment horizontal="center" wrapText="1"/>
      <protection locked="0" hidden="1"/>
    </xf>
    <xf numFmtId="0" fontId="0" fillId="9" borderId="50" xfId="0" applyFill="1" applyBorder="1" applyAlignment="1" applyProtection="1">
      <alignment horizontal="center" wrapText="1"/>
      <protection locked="0" hidden="1"/>
    </xf>
    <xf numFmtId="0" fontId="0" fillId="0" borderId="47" xfId="0" applyBorder="1" applyAlignment="1" applyProtection="1">
      <alignment horizontal="center" wrapText="1"/>
      <protection locked="0" hidden="1"/>
    </xf>
    <xf numFmtId="0" fontId="0" fillId="0" borderId="54" xfId="0" applyBorder="1" applyAlignment="1" applyProtection="1">
      <alignment wrapText="1"/>
      <protection locked="0" hidden="1"/>
    </xf>
    <xf numFmtId="0" fontId="0" fillId="9" borderId="29" xfId="0" applyFill="1" applyBorder="1" applyAlignment="1" applyProtection="1">
      <alignment horizontal="center" wrapText="1"/>
      <protection locked="0" hidden="1"/>
    </xf>
    <xf numFmtId="0" fontId="40" fillId="8" borderId="29" xfId="6" applyFont="1" applyFill="1" applyBorder="1" applyAlignment="1" applyProtection="1">
      <alignment horizontal="center" vertical="center" wrapText="1"/>
      <protection locked="0" hidden="1"/>
    </xf>
    <xf numFmtId="0" fontId="0" fillId="9" borderId="29" xfId="0" applyFill="1" applyBorder="1" applyAlignment="1" applyProtection="1">
      <alignment horizontal="center" vertical="center" wrapText="1"/>
      <protection locked="0" hidden="1"/>
    </xf>
    <xf numFmtId="0" fontId="40" fillId="8" borderId="49" xfId="6" applyFont="1" applyFill="1" applyBorder="1" applyAlignment="1" applyProtection="1">
      <alignment horizontal="center" vertical="center" wrapText="1"/>
      <protection locked="0" hidden="1"/>
    </xf>
    <xf numFmtId="0" fontId="40" fillId="8" borderId="50" xfId="6" applyFont="1" applyFill="1" applyBorder="1" applyAlignment="1" applyProtection="1">
      <alignment horizontal="center" vertical="center" wrapText="1"/>
      <protection locked="0" hidden="1"/>
    </xf>
    <xf numFmtId="0" fontId="0" fillId="0" borderId="50" xfId="0" applyBorder="1" applyAlignment="1" applyProtection="1">
      <alignment horizontal="center" vertical="center" wrapText="1"/>
      <protection locked="0" hidden="1"/>
    </xf>
    <xf numFmtId="0" fontId="0" fillId="0" borderId="47" xfId="0" applyBorder="1" applyAlignment="1" applyProtection="1">
      <alignment horizontal="center"/>
      <protection locked="0" hidden="1"/>
    </xf>
    <xf numFmtId="0" fontId="39" fillId="8" borderId="29" xfId="6" applyFont="1" applyFill="1" applyBorder="1" applyAlignment="1" applyProtection="1">
      <alignment horizontal="center" vertical="center" wrapText="1"/>
      <protection locked="0" hidden="1"/>
    </xf>
    <xf numFmtId="0" fontId="39" fillId="8" borderId="53" xfId="6" applyFont="1" applyFill="1" applyBorder="1" applyAlignment="1" applyProtection="1">
      <alignment horizontal="center" vertical="center" wrapText="1"/>
      <protection locked="0" hidden="1"/>
    </xf>
    <xf numFmtId="0" fontId="0" fillId="0" borderId="54" xfId="0" applyBorder="1" applyAlignment="1" applyProtection="1">
      <alignment horizontal="center" vertical="center" wrapText="1"/>
      <protection locked="0" hidden="1"/>
    </xf>
    <xf numFmtId="0" fontId="0" fillId="0" borderId="48" xfId="0" applyBorder="1" applyAlignment="1" applyProtection="1">
      <alignment horizontal="center" vertical="center" wrapText="1"/>
      <protection locked="0" hidden="1"/>
    </xf>
    <xf numFmtId="0" fontId="0" fillId="0" borderId="48" xfId="0" applyBorder="1" applyAlignment="1" applyProtection="1">
      <alignment wrapText="1"/>
      <protection locked="0" hidden="1"/>
    </xf>
    <xf numFmtId="0" fontId="41" fillId="2" borderId="48" xfId="6" applyFont="1" applyFill="1" applyBorder="1" applyProtection="1">
      <protection locked="0" hidden="1"/>
    </xf>
    <xf numFmtId="14" fontId="42" fillId="2" borderId="48" xfId="6" applyNumberFormat="1" applyFont="1" applyFill="1" applyBorder="1" applyAlignment="1" applyProtection="1">
      <alignment horizontal="center"/>
      <protection locked="0" hidden="1"/>
    </xf>
    <xf numFmtId="3" fontId="39" fillId="2" borderId="48" xfId="6" applyNumberFormat="1" applyFont="1" applyFill="1" applyBorder="1" applyAlignment="1" applyProtection="1">
      <alignment horizontal="center" vertical="center" wrapText="1"/>
      <protection locked="0" hidden="1"/>
    </xf>
    <xf numFmtId="170" fontId="41" fillId="2" borderId="48" xfId="6" applyNumberFormat="1" applyFont="1" applyFill="1" applyBorder="1" applyAlignment="1" applyProtection="1">
      <alignment horizontal="center" vertical="center"/>
      <protection locked="0" hidden="1"/>
    </xf>
    <xf numFmtId="170" fontId="41" fillId="2" borderId="48" xfId="6" applyNumberFormat="1" applyFont="1" applyFill="1" applyBorder="1" applyAlignment="1" applyProtection="1">
      <alignment horizontal="center" vertical="center" wrapText="1"/>
      <protection locked="0" hidden="1"/>
    </xf>
    <xf numFmtId="170" fontId="39" fillId="2" borderId="48" xfId="6" applyNumberFormat="1" applyFont="1" applyFill="1" applyBorder="1" applyAlignment="1" applyProtection="1">
      <alignment horizontal="center" vertical="center" wrapText="1"/>
      <protection locked="0" hidden="1"/>
    </xf>
    <xf numFmtId="170" fontId="41" fillId="0" borderId="29" xfId="6" applyNumberFormat="1" applyFont="1" applyFill="1" applyBorder="1" applyAlignment="1" applyProtection="1">
      <alignment horizontal="center" vertical="center" wrapText="1"/>
      <protection locked="0" hidden="1"/>
    </xf>
    <xf numFmtId="170" fontId="14" fillId="2" borderId="29" xfId="0" applyNumberFormat="1" applyFont="1" applyFill="1" applyBorder="1" applyAlignment="1" applyProtection="1">
      <alignment horizontal="center"/>
      <protection locked="0" hidden="1"/>
    </xf>
    <xf numFmtId="10" fontId="34" fillId="2" borderId="48" xfId="6" applyNumberFormat="1" applyFont="1" applyFill="1" applyBorder="1" applyAlignment="1" applyProtection="1">
      <alignment horizontal="center" vertical="center" wrapText="1"/>
      <protection locked="0" hidden="1"/>
    </xf>
    <xf numFmtId="0" fontId="41" fillId="2" borderId="29" xfId="6" applyFont="1" applyFill="1" applyBorder="1" applyProtection="1">
      <protection locked="0" hidden="1"/>
    </xf>
    <xf numFmtId="14" fontId="0" fillId="0" borderId="29" xfId="0" applyNumberFormat="1" applyBorder="1" applyAlignment="1" applyProtection="1">
      <alignment horizontal="center"/>
      <protection locked="0" hidden="1"/>
    </xf>
    <xf numFmtId="170" fontId="41" fillId="2" borderId="29" xfId="6" applyNumberFormat="1" applyFont="1" applyFill="1" applyBorder="1" applyAlignment="1" applyProtection="1">
      <alignment horizontal="center" vertical="center"/>
      <protection locked="0" hidden="1"/>
    </xf>
    <xf numFmtId="170" fontId="41" fillId="2" borderId="29" xfId="6" applyNumberFormat="1" applyFont="1" applyFill="1" applyBorder="1" applyAlignment="1" applyProtection="1">
      <alignment horizontal="center" vertical="center" wrapText="1"/>
      <protection locked="0" hidden="1"/>
    </xf>
    <xf numFmtId="170" fontId="43" fillId="2" borderId="29" xfId="6" applyNumberFormat="1" applyFont="1" applyFill="1" applyBorder="1" applyAlignment="1" applyProtection="1">
      <alignment horizontal="center" vertical="center" wrapText="1"/>
      <protection locked="0" hidden="1"/>
    </xf>
    <xf numFmtId="170" fontId="46" fillId="0" borderId="29" xfId="6" applyNumberFormat="1" applyFont="1" applyFill="1" applyBorder="1" applyAlignment="1" applyProtection="1">
      <alignment horizontal="center" vertical="center" wrapText="1"/>
      <protection locked="0" hidden="1"/>
    </xf>
    <xf numFmtId="170" fontId="14" fillId="2" borderId="13" xfId="0" applyNumberFormat="1" applyFont="1" applyFill="1" applyBorder="1" applyAlignment="1" applyProtection="1">
      <alignment horizontal="center"/>
      <protection locked="0" hidden="1"/>
    </xf>
    <xf numFmtId="170" fontId="14" fillId="0" borderId="13" xfId="0" applyNumberFormat="1" applyFont="1" applyFill="1" applyBorder="1" applyAlignment="1" applyProtection="1">
      <alignment horizontal="center"/>
      <protection locked="0" hidden="1"/>
    </xf>
    <xf numFmtId="170" fontId="46" fillId="2" borderId="29" xfId="6" applyNumberFormat="1" applyFont="1" applyFill="1" applyBorder="1" applyAlignment="1" applyProtection="1">
      <alignment horizontal="center" vertical="center" wrapText="1"/>
      <protection locked="0" hidden="1"/>
    </xf>
    <xf numFmtId="170" fontId="14" fillId="0" borderId="29" xfId="0" applyNumberFormat="1" applyFont="1" applyFill="1" applyBorder="1" applyAlignment="1" applyProtection="1">
      <alignment horizontal="center"/>
      <protection locked="0" hidden="1"/>
    </xf>
    <xf numFmtId="0" fontId="1" fillId="2" borderId="29" xfId="0" applyFont="1" applyFill="1" applyBorder="1" applyAlignment="1" applyProtection="1">
      <protection locked="0" hidden="1"/>
    </xf>
    <xf numFmtId="170" fontId="48" fillId="2" borderId="29" xfId="6" applyNumberFormat="1" applyFont="1" applyFill="1" applyBorder="1" applyAlignment="1" applyProtection="1">
      <alignment horizontal="center" vertical="center" wrapText="1"/>
      <protection locked="0" hidden="1"/>
    </xf>
    <xf numFmtId="10" fontId="41" fillId="2" borderId="29" xfId="6" applyNumberFormat="1" applyFont="1" applyFill="1" applyBorder="1" applyAlignment="1" applyProtection="1">
      <alignment horizontal="center" vertical="center" wrapText="1"/>
      <protection locked="0" hidden="1"/>
    </xf>
    <xf numFmtId="0" fontId="44" fillId="0" borderId="0" xfId="0" applyFont="1" applyAlignment="1" applyProtection="1">
      <alignment horizontal="justify" vertical="center" wrapText="1"/>
      <protection locked="0" hidden="1"/>
    </xf>
    <xf numFmtId="0" fontId="0" fillId="0" borderId="0" xfId="0" applyAlignment="1" applyProtection="1">
      <alignment horizontal="justify" vertical="center"/>
      <protection locked="0" hidden="1"/>
    </xf>
    <xf numFmtId="0" fontId="44" fillId="0" borderId="0" xfId="0" applyFont="1" applyAlignment="1" applyProtection="1">
      <alignment horizontal="justify" vertical="center"/>
      <protection locked="0" hidden="1"/>
    </xf>
  </cellXfs>
  <cellStyles count="7">
    <cellStyle name="Гиперссылка 2" xfId="2" xr:uid="{00000000-0005-0000-0000-000001000000}"/>
    <cellStyle name="Денежный 2" xfId="3" xr:uid="{00000000-0005-0000-0000-000002000000}"/>
    <cellStyle name="Обычный" xfId="0" builtinId="0"/>
    <cellStyle name="Обычный 2" xfId="1" xr:uid="{00000000-0005-0000-0000-000004000000}"/>
    <cellStyle name="Обычный 2 2" xfId="6" xr:uid="{00000000-0005-0000-0000-000005000000}"/>
    <cellStyle name="Обычный 3" xfId="4" xr:uid="{00000000-0005-0000-0000-000006000000}"/>
    <cellStyle name="Финансовый 2" xfId="5" xr:uid="{00000000-0005-0000-0000-000008000000}"/>
  </cellStyles>
  <dxfs count="0"/>
  <tableStyles count="0" defaultTableStyle="TableStyleMedium9" defaultPivotStyle="PivotStyleLight16"/>
  <colors>
    <mruColors>
      <color rgb="FF2008CE"/>
      <color rgb="FF27ADBB"/>
      <color rgb="FF2993BB"/>
      <color rgb="FFCCFFCC"/>
      <color rgb="FF860290"/>
      <color rgb="FF2EE7FA"/>
      <color rgb="FFFFFFFF"/>
      <color rgb="FF99FFCC"/>
      <color rgb="FF0F48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4"/>
  <sheetViews>
    <sheetView tabSelected="1" zoomScaleNormal="100" workbookViewId="0">
      <selection activeCell="E8" sqref="E8:F8"/>
    </sheetView>
  </sheetViews>
  <sheetFormatPr defaultColWidth="9.1796875" defaultRowHeight="14.5" x14ac:dyDescent="0.35"/>
  <cols>
    <col min="1" max="1" width="4.1796875" style="390" customWidth="1"/>
    <col min="2" max="2" width="12.1796875" style="390" customWidth="1"/>
    <col min="3" max="3" width="9.1796875" style="390"/>
    <col min="4" max="4" width="32.1796875" style="390" customWidth="1"/>
    <col min="5" max="5" width="37.453125" style="390" customWidth="1"/>
    <col min="6" max="6" width="15.81640625" style="390" customWidth="1"/>
    <col min="7" max="7" width="14.26953125" style="390" customWidth="1"/>
    <col min="8" max="8" width="11" style="390" customWidth="1"/>
    <col min="9" max="9" width="13.54296875" style="390" customWidth="1"/>
    <col min="10" max="10" width="12.453125" style="390" customWidth="1"/>
    <col min="11" max="11" width="14.1796875" style="390" customWidth="1"/>
    <col min="12" max="12" width="15.453125" style="390" customWidth="1"/>
    <col min="13" max="13" width="13.26953125" style="390" customWidth="1"/>
    <col min="14" max="14" width="10.26953125" style="390" customWidth="1"/>
    <col min="15" max="15" width="17.1796875" style="390" customWidth="1"/>
    <col min="16" max="16" width="14.7265625" style="390" customWidth="1"/>
    <col min="17" max="17" width="16.26953125" style="390" customWidth="1"/>
    <col min="18" max="16384" width="9.1796875" style="390"/>
  </cols>
  <sheetData>
    <row r="1" spans="1:17" ht="39.75" customHeight="1" x14ac:dyDescent="0.35">
      <c r="A1" s="388" t="s">
        <v>156</v>
      </c>
      <c r="B1" s="389"/>
      <c r="C1" s="389"/>
      <c r="D1" s="389"/>
      <c r="E1" s="389"/>
    </row>
    <row r="2" spans="1:17" ht="33.75" customHeight="1" x14ac:dyDescent="0.35">
      <c r="A2" s="391" t="s">
        <v>108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5.75" customHeight="1" x14ac:dyDescent="0.35">
      <c r="A3" s="392" t="s">
        <v>109</v>
      </c>
      <c r="B3" s="392"/>
      <c r="C3" s="392"/>
      <c r="D3" s="392"/>
      <c r="E3" s="392"/>
      <c r="F3" s="392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spans="1:17" ht="33.75" customHeight="1" x14ac:dyDescent="0.35">
      <c r="A4" s="394" t="s">
        <v>110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</row>
    <row r="5" spans="1:17" x14ac:dyDescent="0.35">
      <c r="A5" s="395" t="s">
        <v>152</v>
      </c>
      <c r="B5" s="395"/>
      <c r="C5" s="395"/>
      <c r="D5" s="395"/>
      <c r="E5" s="199">
        <v>2276000</v>
      </c>
      <c r="F5" s="200"/>
    </row>
    <row r="6" spans="1:17" ht="24.75" customHeight="1" x14ac:dyDescent="0.35">
      <c r="A6" s="396" t="s">
        <v>153</v>
      </c>
      <c r="B6" s="396"/>
      <c r="C6" s="396"/>
      <c r="D6" s="397"/>
      <c r="E6" s="199">
        <v>1351374.9952499999</v>
      </c>
      <c r="F6" s="200"/>
      <c r="G6" s="398"/>
      <c r="H6" s="398"/>
      <c r="I6" s="399"/>
      <c r="J6" s="155" t="s">
        <v>111</v>
      </c>
      <c r="K6" s="400"/>
      <c r="L6" s="400"/>
      <c r="M6" s="400"/>
      <c r="N6" s="400"/>
      <c r="O6" s="155" t="s">
        <v>111</v>
      </c>
      <c r="P6" s="155"/>
      <c r="Q6" s="155"/>
    </row>
    <row r="7" spans="1:17" ht="15" customHeight="1" x14ac:dyDescent="0.35">
      <c r="A7" s="401"/>
      <c r="B7" s="401"/>
      <c r="C7" s="401"/>
      <c r="D7" s="401"/>
      <c r="E7" s="194"/>
      <c r="F7" s="194"/>
      <c r="G7" s="402"/>
      <c r="H7" s="402"/>
      <c r="I7" s="403"/>
      <c r="J7" s="404"/>
      <c r="K7" s="404"/>
      <c r="L7" s="404"/>
      <c r="M7" s="404"/>
      <c r="N7" s="404"/>
      <c r="O7" s="405" t="s">
        <v>112</v>
      </c>
      <c r="P7" s="406"/>
      <c r="Q7" s="197">
        <f>E8*Q15</f>
        <v>5690</v>
      </c>
    </row>
    <row r="8" spans="1:17" ht="29.25" customHeight="1" x14ac:dyDescent="0.35">
      <c r="A8" s="401" t="s">
        <v>2</v>
      </c>
      <c r="B8" s="401"/>
      <c r="C8" s="401"/>
      <c r="D8" s="401"/>
      <c r="E8" s="199">
        <v>1138000</v>
      </c>
      <c r="F8" s="200"/>
      <c r="G8" s="402"/>
      <c r="H8" s="402"/>
      <c r="I8" s="403"/>
      <c r="J8" s="404"/>
      <c r="K8" s="404"/>
      <c r="L8" s="404"/>
      <c r="M8" s="404"/>
      <c r="N8" s="404"/>
      <c r="O8" s="407"/>
      <c r="P8" s="408"/>
      <c r="Q8" s="198"/>
    </row>
    <row r="9" spans="1:17" x14ac:dyDescent="0.35">
      <c r="A9" s="409" t="s">
        <v>141</v>
      </c>
      <c r="B9" s="401"/>
      <c r="C9" s="401"/>
      <c r="D9" s="401"/>
      <c r="E9" s="410">
        <v>0.5</v>
      </c>
      <c r="F9" s="411"/>
      <c r="G9" s="412"/>
      <c r="H9" s="412"/>
      <c r="I9" s="413"/>
      <c r="J9" s="414"/>
      <c r="K9" s="414"/>
      <c r="L9" s="414"/>
      <c r="M9" s="414"/>
      <c r="N9" s="414"/>
      <c r="O9" s="415" t="s">
        <v>113</v>
      </c>
      <c r="P9" s="416"/>
      <c r="Q9" s="195">
        <f>J69+K69+L69+M69+N69</f>
        <v>0</v>
      </c>
    </row>
    <row r="10" spans="1:17" x14ac:dyDescent="0.35">
      <c r="A10" s="401" t="s">
        <v>114</v>
      </c>
      <c r="B10" s="401"/>
      <c r="C10" s="401"/>
      <c r="D10" s="401"/>
      <c r="E10" s="193">
        <f ca="1">TODAY()</f>
        <v>44744</v>
      </c>
      <c r="F10" s="194"/>
      <c r="G10" s="412"/>
      <c r="H10" s="412"/>
      <c r="I10" s="413"/>
      <c r="J10" s="414"/>
      <c r="K10" s="414"/>
      <c r="L10" s="414"/>
      <c r="M10" s="414"/>
      <c r="N10" s="414"/>
      <c r="O10" s="417"/>
      <c r="P10" s="418"/>
      <c r="Q10" s="196"/>
    </row>
    <row r="11" spans="1:17" ht="15" customHeight="1" x14ac:dyDescent="0.35">
      <c r="A11" s="401" t="s">
        <v>37</v>
      </c>
      <c r="B11" s="401"/>
      <c r="C11" s="401"/>
      <c r="D11" s="401"/>
      <c r="E11" s="193">
        <f ca="1">B92</f>
        <v>46570</v>
      </c>
      <c r="F11" s="194"/>
      <c r="G11" s="402"/>
      <c r="H11" s="413"/>
      <c r="I11" s="413"/>
      <c r="J11" s="404"/>
      <c r="K11" s="414"/>
      <c r="L11" s="414"/>
      <c r="M11" s="414"/>
      <c r="N11" s="414"/>
      <c r="O11" s="419" t="s">
        <v>148</v>
      </c>
      <c r="P11" s="187"/>
      <c r="Q11" s="188">
        <v>2.5999999999999999E-2</v>
      </c>
    </row>
    <row r="12" spans="1:17" x14ac:dyDescent="0.35">
      <c r="A12" s="401"/>
      <c r="B12" s="401"/>
      <c r="C12" s="401"/>
      <c r="D12" s="401"/>
      <c r="E12" s="420"/>
      <c r="F12" s="421"/>
      <c r="G12" s="412"/>
      <c r="H12" s="412"/>
      <c r="I12" s="413"/>
      <c r="J12" s="414"/>
      <c r="K12" s="414"/>
      <c r="L12" s="414"/>
      <c r="M12" s="414"/>
      <c r="N12" s="414"/>
      <c r="O12" s="422" t="s">
        <v>149</v>
      </c>
      <c r="P12" s="187"/>
      <c r="Q12" s="188">
        <v>2E-3</v>
      </c>
    </row>
    <row r="13" spans="1:17" x14ac:dyDescent="0.35">
      <c r="A13" s="401" t="s">
        <v>115</v>
      </c>
      <c r="B13" s="401"/>
      <c r="C13" s="401"/>
      <c r="D13" s="401"/>
      <c r="E13" s="423">
        <v>60</v>
      </c>
      <c r="F13" s="424"/>
      <c r="G13" s="412"/>
      <c r="H13" s="412"/>
      <c r="I13" s="413"/>
      <c r="J13" s="414"/>
      <c r="K13" s="414"/>
      <c r="L13" s="414"/>
      <c r="M13" s="414"/>
      <c r="N13" s="414"/>
      <c r="O13" s="422" t="s">
        <v>144</v>
      </c>
      <c r="P13" s="187"/>
      <c r="Q13" s="189">
        <v>5500</v>
      </c>
    </row>
    <row r="14" spans="1:17" ht="29.25" customHeight="1" x14ac:dyDescent="0.35">
      <c r="A14" s="425"/>
      <c r="B14" s="425"/>
      <c r="C14" s="425"/>
      <c r="D14" s="425"/>
      <c r="E14" s="426"/>
      <c r="F14" s="427"/>
      <c r="G14" s="413"/>
      <c r="H14" s="413"/>
      <c r="I14" s="413"/>
      <c r="J14" s="414"/>
      <c r="K14" s="414"/>
      <c r="L14" s="414"/>
      <c r="M14" s="414"/>
      <c r="N14" s="414"/>
      <c r="O14" s="428" t="s">
        <v>150</v>
      </c>
      <c r="P14" s="429"/>
      <c r="Q14" s="190">
        <v>47</v>
      </c>
    </row>
    <row r="15" spans="1:17" ht="39.75" customHeight="1" x14ac:dyDescent="0.35">
      <c r="A15" s="425" t="s">
        <v>116</v>
      </c>
      <c r="B15" s="425"/>
      <c r="C15" s="425"/>
      <c r="D15" s="425"/>
      <c r="E15" s="430" t="s">
        <v>117</v>
      </c>
      <c r="F15" s="430"/>
      <c r="G15" s="431"/>
      <c r="H15" s="431"/>
      <c r="I15" s="414"/>
      <c r="J15" s="414"/>
      <c r="K15" s="414"/>
      <c r="L15" s="414"/>
      <c r="M15" s="414"/>
      <c r="N15" s="414"/>
      <c r="O15" s="432" t="s">
        <v>145</v>
      </c>
      <c r="P15" s="432"/>
      <c r="Q15" s="191">
        <v>5.0000000000000001E-3</v>
      </c>
    </row>
    <row r="16" spans="1:17" ht="29.25" customHeight="1" x14ac:dyDescent="0.35">
      <c r="A16" s="425" t="s">
        <v>118</v>
      </c>
      <c r="B16" s="425"/>
      <c r="C16" s="425"/>
      <c r="D16" s="425"/>
      <c r="E16" s="430" t="s">
        <v>119</v>
      </c>
      <c r="F16" s="430"/>
      <c r="G16" s="431"/>
      <c r="H16" s="431"/>
      <c r="I16" s="400"/>
      <c r="J16" s="400"/>
      <c r="K16" s="400"/>
      <c r="L16" s="400"/>
      <c r="M16" s="400"/>
      <c r="N16" s="400"/>
      <c r="O16" s="432" t="s">
        <v>151</v>
      </c>
      <c r="P16" s="432"/>
      <c r="Q16" s="192">
        <v>0</v>
      </c>
    </row>
    <row r="17" spans="1:17" ht="29.25" customHeight="1" x14ac:dyDescent="0.35">
      <c r="A17" s="425"/>
      <c r="B17" s="425"/>
      <c r="C17" s="425"/>
      <c r="D17" s="425"/>
      <c r="E17" s="433"/>
      <c r="F17" s="433"/>
      <c r="G17" s="431"/>
      <c r="H17" s="431"/>
      <c r="I17" s="400"/>
      <c r="J17" s="400"/>
      <c r="K17" s="400"/>
      <c r="L17" s="400"/>
      <c r="M17" s="400"/>
      <c r="N17" s="400"/>
      <c r="O17" s="434" t="s">
        <v>155</v>
      </c>
      <c r="P17" s="435"/>
      <c r="Q17" s="192">
        <f ca="1">E93</f>
        <v>1699439.2603397262</v>
      </c>
    </row>
    <row r="18" spans="1:17" ht="42" customHeight="1" x14ac:dyDescent="0.35">
      <c r="A18" s="436" t="s">
        <v>120</v>
      </c>
      <c r="B18" s="436"/>
      <c r="C18" s="436"/>
      <c r="D18" s="436"/>
      <c r="E18" s="436"/>
      <c r="F18" s="436"/>
      <c r="G18" s="437"/>
      <c r="H18" s="437"/>
      <c r="I18" s="400"/>
      <c r="J18" s="400"/>
      <c r="K18" s="400"/>
      <c r="L18" s="400"/>
      <c r="M18" s="400"/>
      <c r="N18" s="400"/>
      <c r="O18" s="438" t="s">
        <v>154</v>
      </c>
      <c r="P18" s="438"/>
      <c r="Q18" s="186">
        <f ca="1">'Класична 2 а_2'!P31</f>
        <v>0.21753310561180114</v>
      </c>
    </row>
    <row r="19" spans="1:17" x14ac:dyDescent="0.35">
      <c r="A19" s="439" t="s">
        <v>121</v>
      </c>
      <c r="B19" s="440"/>
      <c r="C19" s="441"/>
      <c r="D19" s="441"/>
      <c r="E19" s="442" t="s">
        <v>122</v>
      </c>
      <c r="F19" s="443" t="s">
        <v>123</v>
      </c>
      <c r="G19" s="443" t="s">
        <v>124</v>
      </c>
      <c r="H19" s="444"/>
      <c r="I19" s="445"/>
      <c r="J19" s="445"/>
      <c r="K19" s="445"/>
      <c r="L19" s="445"/>
      <c r="M19" s="445"/>
      <c r="N19" s="445"/>
      <c r="O19" s="400"/>
      <c r="P19" s="156"/>
      <c r="Q19" s="156"/>
    </row>
    <row r="20" spans="1:17" x14ac:dyDescent="0.35">
      <c r="A20" s="446"/>
      <c r="B20" s="447"/>
      <c r="C20" s="441"/>
      <c r="D20" s="441"/>
      <c r="E20" s="448">
        <v>0.12</v>
      </c>
      <c r="F20" s="443"/>
      <c r="G20" s="443"/>
      <c r="H20" s="449"/>
      <c r="I20" s="450"/>
      <c r="J20" s="450"/>
      <c r="K20" s="445"/>
      <c r="L20" s="445"/>
      <c r="M20" s="445"/>
      <c r="N20" s="445"/>
      <c r="O20" s="400"/>
      <c r="P20" s="451"/>
      <c r="Q20" s="451"/>
    </row>
    <row r="21" spans="1:17" x14ac:dyDescent="0.35">
      <c r="A21" s="452" t="s">
        <v>125</v>
      </c>
      <c r="B21" s="453"/>
      <c r="C21" s="453"/>
      <c r="D21" s="453"/>
      <c r="E21" s="453"/>
      <c r="F21" s="453"/>
      <c r="G21" s="453"/>
      <c r="H21" s="453"/>
      <c r="I21" s="155"/>
      <c r="J21" s="155"/>
      <c r="K21" s="155"/>
      <c r="L21" s="155"/>
      <c r="M21" s="155"/>
      <c r="N21" s="155"/>
      <c r="O21" s="155"/>
      <c r="P21" s="453"/>
      <c r="Q21" s="453"/>
    </row>
    <row r="22" spans="1:17" x14ac:dyDescent="0.35">
      <c r="A22" s="454" t="s">
        <v>126</v>
      </c>
      <c r="B22" s="454" t="s">
        <v>134</v>
      </c>
      <c r="C22" s="454" t="s">
        <v>135</v>
      </c>
      <c r="D22" s="454" t="s">
        <v>127</v>
      </c>
      <c r="E22" s="454" t="s">
        <v>140</v>
      </c>
      <c r="F22" s="455" t="s">
        <v>133</v>
      </c>
      <c r="G22" s="456"/>
      <c r="H22" s="456"/>
      <c r="I22" s="456"/>
      <c r="J22" s="456"/>
      <c r="K22" s="456"/>
      <c r="L22" s="456"/>
      <c r="M22" s="456"/>
      <c r="N22" s="456"/>
      <c r="O22" s="457"/>
      <c r="P22" s="458" t="s">
        <v>159</v>
      </c>
      <c r="Q22" s="458" t="s">
        <v>129</v>
      </c>
    </row>
    <row r="23" spans="1:17" ht="15" customHeight="1" x14ac:dyDescent="0.35">
      <c r="A23" s="459"/>
      <c r="B23" s="459"/>
      <c r="C23" s="459"/>
      <c r="D23" s="459"/>
      <c r="E23" s="459"/>
      <c r="F23" s="460" t="s">
        <v>136</v>
      </c>
      <c r="G23" s="460" t="s">
        <v>137</v>
      </c>
      <c r="H23" s="461" t="s">
        <v>160</v>
      </c>
      <c r="I23" s="462"/>
      <c r="J23" s="462"/>
      <c r="K23" s="462"/>
      <c r="L23" s="462"/>
      <c r="M23" s="462"/>
      <c r="N23" s="462"/>
      <c r="O23" s="463"/>
      <c r="P23" s="464"/>
      <c r="Q23" s="464"/>
    </row>
    <row r="24" spans="1:17" ht="24" customHeight="1" x14ac:dyDescent="0.35">
      <c r="A24" s="459"/>
      <c r="B24" s="459"/>
      <c r="C24" s="459"/>
      <c r="D24" s="459"/>
      <c r="E24" s="459"/>
      <c r="F24" s="465"/>
      <c r="G24" s="465"/>
      <c r="H24" s="466" t="s">
        <v>138</v>
      </c>
      <c r="I24" s="467"/>
      <c r="J24" s="467"/>
      <c r="K24" s="468" t="s">
        <v>161</v>
      </c>
      <c r="L24" s="469"/>
      <c r="M24" s="470"/>
      <c r="N24" s="470"/>
      <c r="O24" s="471"/>
      <c r="P24" s="464"/>
      <c r="Q24" s="464"/>
    </row>
    <row r="25" spans="1:17" ht="14.5" customHeight="1" x14ac:dyDescent="0.35">
      <c r="A25" s="459"/>
      <c r="B25" s="459"/>
      <c r="C25" s="459"/>
      <c r="D25" s="459"/>
      <c r="E25" s="459"/>
      <c r="F25" s="465"/>
      <c r="G25" s="465"/>
      <c r="H25" s="467" t="s">
        <v>139</v>
      </c>
      <c r="I25" s="472" t="s">
        <v>130</v>
      </c>
      <c r="J25" s="472" t="s">
        <v>128</v>
      </c>
      <c r="K25" s="472" t="s">
        <v>131</v>
      </c>
      <c r="L25" s="472" t="s">
        <v>157</v>
      </c>
      <c r="M25" s="472" t="s">
        <v>42</v>
      </c>
      <c r="N25" s="472" t="s">
        <v>41</v>
      </c>
      <c r="O25" s="473" t="s">
        <v>158</v>
      </c>
      <c r="P25" s="464"/>
      <c r="Q25" s="464"/>
    </row>
    <row r="26" spans="1:17" x14ac:dyDescent="0.35">
      <c r="A26" s="459"/>
      <c r="B26" s="459"/>
      <c r="C26" s="459"/>
      <c r="D26" s="459"/>
      <c r="E26" s="459"/>
      <c r="F26" s="465"/>
      <c r="G26" s="465"/>
      <c r="H26" s="467"/>
      <c r="I26" s="472"/>
      <c r="J26" s="467"/>
      <c r="K26" s="472"/>
      <c r="L26" s="472"/>
      <c r="M26" s="467"/>
      <c r="N26" s="472"/>
      <c r="O26" s="474"/>
      <c r="P26" s="464"/>
      <c r="Q26" s="464"/>
    </row>
    <row r="27" spans="1:17" x14ac:dyDescent="0.35">
      <c r="A27" s="459"/>
      <c r="B27" s="459"/>
      <c r="C27" s="459"/>
      <c r="D27" s="459"/>
      <c r="E27" s="459"/>
      <c r="F27" s="465"/>
      <c r="G27" s="465"/>
      <c r="H27" s="467"/>
      <c r="I27" s="472"/>
      <c r="J27" s="467"/>
      <c r="K27" s="472"/>
      <c r="L27" s="472"/>
      <c r="M27" s="467"/>
      <c r="N27" s="472"/>
      <c r="O27" s="474"/>
      <c r="P27" s="464"/>
      <c r="Q27" s="464"/>
    </row>
    <row r="28" spans="1:17" x14ac:dyDescent="0.35">
      <c r="A28" s="459"/>
      <c r="B28" s="459"/>
      <c r="C28" s="459"/>
      <c r="D28" s="459"/>
      <c r="E28" s="459"/>
      <c r="F28" s="465"/>
      <c r="G28" s="465"/>
      <c r="H28" s="467"/>
      <c r="I28" s="472"/>
      <c r="J28" s="467"/>
      <c r="K28" s="472"/>
      <c r="L28" s="472"/>
      <c r="M28" s="467"/>
      <c r="N28" s="472"/>
      <c r="O28" s="474"/>
      <c r="P28" s="464"/>
      <c r="Q28" s="464"/>
    </row>
    <row r="29" spans="1:17" x14ac:dyDescent="0.35">
      <c r="A29" s="459"/>
      <c r="B29" s="459"/>
      <c r="C29" s="459"/>
      <c r="D29" s="459"/>
      <c r="E29" s="459"/>
      <c r="F29" s="465"/>
      <c r="G29" s="465"/>
      <c r="H29" s="467"/>
      <c r="I29" s="472"/>
      <c r="J29" s="467"/>
      <c r="K29" s="472"/>
      <c r="L29" s="472"/>
      <c r="M29" s="467"/>
      <c r="N29" s="472"/>
      <c r="O29" s="474"/>
      <c r="P29" s="464"/>
      <c r="Q29" s="464"/>
    </row>
    <row r="30" spans="1:17" x14ac:dyDescent="0.35">
      <c r="A30" s="459"/>
      <c r="B30" s="459"/>
      <c r="C30" s="459"/>
      <c r="D30" s="459"/>
      <c r="E30" s="459"/>
      <c r="F30" s="465"/>
      <c r="G30" s="465"/>
      <c r="H30" s="467"/>
      <c r="I30" s="472"/>
      <c r="J30" s="467"/>
      <c r="K30" s="472"/>
      <c r="L30" s="472"/>
      <c r="M30" s="467"/>
      <c r="N30" s="472"/>
      <c r="O30" s="474"/>
      <c r="P30" s="464"/>
      <c r="Q30" s="464"/>
    </row>
    <row r="31" spans="1:17" x14ac:dyDescent="0.35">
      <c r="A31" s="459"/>
      <c r="B31" s="459"/>
      <c r="C31" s="459"/>
      <c r="D31" s="459"/>
      <c r="E31" s="459"/>
      <c r="F31" s="465"/>
      <c r="G31" s="465"/>
      <c r="H31" s="467"/>
      <c r="I31" s="467"/>
      <c r="J31" s="467"/>
      <c r="K31" s="472"/>
      <c r="L31" s="472"/>
      <c r="M31" s="467"/>
      <c r="N31" s="472"/>
      <c r="O31" s="475"/>
      <c r="P31" s="476"/>
      <c r="Q31" s="476"/>
    </row>
    <row r="32" spans="1:17" x14ac:dyDescent="0.35">
      <c r="A32" s="477">
        <v>0</v>
      </c>
      <c r="B32" s="478">
        <f ca="1">E10</f>
        <v>44744</v>
      </c>
      <c r="C32" s="479">
        <f ca="1">IF(A32&lt;$E$13,DAY(EOMONTH(B32,0)),"")</f>
        <v>31</v>
      </c>
      <c r="D32" s="480">
        <f>E8</f>
        <v>1138000</v>
      </c>
      <c r="E32" s="481">
        <f ca="1" xml:space="preserve"> F32+SUM(H32:O32)</f>
        <v>-1065062.8972931507</v>
      </c>
      <c r="F32" s="480">
        <f>-E8</f>
        <v>-1138000</v>
      </c>
      <c r="G32" s="482" t="s">
        <v>142</v>
      </c>
      <c r="H32" s="481">
        <f>$Q$16</f>
        <v>0</v>
      </c>
      <c r="I32" s="481">
        <f>Q7</f>
        <v>5690</v>
      </c>
      <c r="J32" s="481"/>
      <c r="K32" s="483">
        <f>Q13</f>
        <v>5500</v>
      </c>
      <c r="L32" s="484">
        <f>E5*Q11</f>
        <v>59176</v>
      </c>
      <c r="M32" s="484">
        <f ca="1">(E8+G33+G34+G35+G36+G37+G38+G39+G40+G41+G42+G43+G44)*Q12</f>
        <v>2524.1027068493154</v>
      </c>
      <c r="N32" s="483">
        <f>Q14</f>
        <v>47</v>
      </c>
      <c r="O32" s="481"/>
      <c r="P32" s="485" t="s">
        <v>142</v>
      </c>
      <c r="Q32" s="485" t="s">
        <v>142</v>
      </c>
    </row>
    <row r="33" spans="1:17" x14ac:dyDescent="0.35">
      <c r="A33" s="486">
        <v>1</v>
      </c>
      <c r="B33" s="487">
        <f t="shared" ref="B33:B64" ca="1" si="0">IF(A32&lt;$E$13,EDATE(B32,1),"")</f>
        <v>44775</v>
      </c>
      <c r="C33" s="479">
        <f t="shared" ref="C33:C64" ca="1" si="1">IF(A32&lt;$E$13,DAY(EOMONTH(B33,0)),"")</f>
        <v>31</v>
      </c>
      <c r="D33" s="488">
        <f>'Класична 2 а_2'!F33</f>
        <v>1119033.3333333333</v>
      </c>
      <c r="E33" s="489">
        <f ca="1">SUM(F33:O33)</f>
        <v>30564.913242009134</v>
      </c>
      <c r="F33" s="488">
        <f>'Класична 2 а_2'!G33</f>
        <v>18966.666666666668</v>
      </c>
      <c r="G33" s="489">
        <f ca="1">'Класична 2 а_2'!H33</f>
        <v>11598.246575342466</v>
      </c>
      <c r="H33" s="481">
        <f t="shared" ref="H33:H92" si="2">$Q$16</f>
        <v>0</v>
      </c>
      <c r="I33" s="490">
        <v>0</v>
      </c>
      <c r="J33" s="490"/>
      <c r="K33" s="490"/>
      <c r="L33" s="490"/>
      <c r="M33" s="490"/>
      <c r="N33" s="490"/>
      <c r="O33" s="490"/>
      <c r="P33" s="485" t="s">
        <v>142</v>
      </c>
      <c r="Q33" s="485" t="s">
        <v>142</v>
      </c>
    </row>
    <row r="34" spans="1:17" x14ac:dyDescent="0.35">
      <c r="A34" s="486">
        <f>A33+1</f>
        <v>2</v>
      </c>
      <c r="B34" s="487">
        <f t="shared" ca="1" si="0"/>
        <v>44806</v>
      </c>
      <c r="C34" s="479">
        <f t="shared" ca="1" si="1"/>
        <v>30</v>
      </c>
      <c r="D34" s="488">
        <f>'Класична 2 а_2'!F34</f>
        <v>1100066.6666666665</v>
      </c>
      <c r="E34" s="489">
        <f t="shared" ref="E34:E68" ca="1" si="3">SUM(F34:O34)</f>
        <v>30003.707762557078</v>
      </c>
      <c r="F34" s="488">
        <f>'Класична 2 а_2'!G34</f>
        <v>18966.666666666668</v>
      </c>
      <c r="G34" s="489">
        <f ca="1">'Класична 2 а_2'!H34</f>
        <v>11037.04109589041</v>
      </c>
      <c r="H34" s="481">
        <f t="shared" si="2"/>
        <v>0</v>
      </c>
      <c r="I34" s="490"/>
      <c r="J34" s="490"/>
      <c r="K34" s="490"/>
      <c r="L34" s="490"/>
      <c r="M34" s="490"/>
      <c r="N34" s="490"/>
      <c r="O34" s="490"/>
      <c r="P34" s="485" t="s">
        <v>142</v>
      </c>
      <c r="Q34" s="485" t="s">
        <v>142</v>
      </c>
    </row>
    <row r="35" spans="1:17" x14ac:dyDescent="0.35">
      <c r="A35" s="486">
        <f t="shared" ref="A35:A76" si="4">A34+1</f>
        <v>3</v>
      </c>
      <c r="B35" s="487">
        <f t="shared" ca="1" si="0"/>
        <v>44836</v>
      </c>
      <c r="C35" s="479">
        <f t="shared" ca="1" si="1"/>
        <v>31</v>
      </c>
      <c r="D35" s="488">
        <f>'Класична 2 а_2'!F35</f>
        <v>1081099.9999999998</v>
      </c>
      <c r="E35" s="489">
        <f t="shared" ca="1" si="3"/>
        <v>30178.305022831049</v>
      </c>
      <c r="F35" s="488">
        <f>'Класична 2 а_2'!G35</f>
        <v>18966.666666666668</v>
      </c>
      <c r="G35" s="489">
        <f ca="1">'Класична 2 а_2'!H35</f>
        <v>11211.638356164382</v>
      </c>
      <c r="H35" s="481">
        <f t="shared" si="2"/>
        <v>0</v>
      </c>
      <c r="I35" s="490"/>
      <c r="J35" s="490"/>
      <c r="K35" s="490"/>
      <c r="L35" s="490"/>
      <c r="M35" s="490"/>
      <c r="N35" s="490"/>
      <c r="O35" s="490"/>
      <c r="P35" s="485" t="s">
        <v>142</v>
      </c>
      <c r="Q35" s="485" t="s">
        <v>142</v>
      </c>
    </row>
    <row r="36" spans="1:17" x14ac:dyDescent="0.35">
      <c r="A36" s="486">
        <f t="shared" si="4"/>
        <v>4</v>
      </c>
      <c r="B36" s="487">
        <f t="shared" ca="1" si="0"/>
        <v>44867</v>
      </c>
      <c r="C36" s="479">
        <f t="shared" ca="1" si="1"/>
        <v>30</v>
      </c>
      <c r="D36" s="488">
        <f>'Класична 2 а_2'!F36</f>
        <v>1062133.333333333</v>
      </c>
      <c r="E36" s="489">
        <f t="shared" ca="1" si="3"/>
        <v>29629.570776255707</v>
      </c>
      <c r="F36" s="488">
        <f>'Класична 2 а_2'!G36</f>
        <v>18966.666666666668</v>
      </c>
      <c r="G36" s="489">
        <f ca="1">'Класична 2 а_2'!H36</f>
        <v>10662.904109589039</v>
      </c>
      <c r="H36" s="481">
        <f t="shared" si="2"/>
        <v>0</v>
      </c>
      <c r="I36" s="490"/>
      <c r="J36" s="490"/>
      <c r="K36" s="490"/>
      <c r="L36" s="490"/>
      <c r="M36" s="490"/>
      <c r="N36" s="490"/>
      <c r="O36" s="490"/>
      <c r="P36" s="485" t="s">
        <v>142</v>
      </c>
      <c r="Q36" s="485" t="s">
        <v>142</v>
      </c>
    </row>
    <row r="37" spans="1:17" x14ac:dyDescent="0.35">
      <c r="A37" s="486">
        <f t="shared" si="4"/>
        <v>5</v>
      </c>
      <c r="B37" s="487">
        <f t="shared" ca="1" si="0"/>
        <v>44897</v>
      </c>
      <c r="C37" s="479">
        <f t="shared" ca="1" si="1"/>
        <v>31</v>
      </c>
      <c r="D37" s="488">
        <f>'Класична 2 а_2'!F37</f>
        <v>1043166.6666666664</v>
      </c>
      <c r="E37" s="489">
        <f t="shared" ca="1" si="3"/>
        <v>29791.696803652965</v>
      </c>
      <c r="F37" s="488">
        <f>'Класична 2 а_2'!G37</f>
        <v>18966.666666666668</v>
      </c>
      <c r="G37" s="489">
        <f ca="1">'Класична 2 а_2'!H37</f>
        <v>10825.030136986297</v>
      </c>
      <c r="H37" s="481">
        <f t="shared" si="2"/>
        <v>0</v>
      </c>
      <c r="I37" s="490"/>
      <c r="J37" s="490"/>
      <c r="K37" s="490"/>
      <c r="L37" s="490"/>
      <c r="M37" s="490"/>
      <c r="N37" s="490"/>
      <c r="O37" s="490"/>
      <c r="P37" s="485" t="s">
        <v>142</v>
      </c>
      <c r="Q37" s="485" t="s">
        <v>142</v>
      </c>
    </row>
    <row r="38" spans="1:17" x14ac:dyDescent="0.35">
      <c r="A38" s="486">
        <f t="shared" si="4"/>
        <v>6</v>
      </c>
      <c r="B38" s="487">
        <f t="shared" ca="1" si="0"/>
        <v>44928</v>
      </c>
      <c r="C38" s="479">
        <f t="shared" ca="1" si="1"/>
        <v>31</v>
      </c>
      <c r="D38" s="488">
        <f>'Класична 2 а_2'!F38</f>
        <v>1024199.9999999998</v>
      </c>
      <c r="E38" s="489">
        <f t="shared" ca="1" si="3"/>
        <v>29598.392694063925</v>
      </c>
      <c r="F38" s="488">
        <f>'Класична 2 а_2'!G38</f>
        <v>18966.666666666668</v>
      </c>
      <c r="G38" s="489">
        <f ca="1">'Класична 2 а_2'!H38</f>
        <v>10631.726027397257</v>
      </c>
      <c r="H38" s="481">
        <f t="shared" si="2"/>
        <v>0</v>
      </c>
      <c r="I38" s="490"/>
      <c r="J38" s="490"/>
      <c r="K38" s="490"/>
      <c r="L38" s="490"/>
      <c r="M38" s="490"/>
      <c r="N38" s="490"/>
      <c r="O38" s="490"/>
      <c r="P38" s="485" t="s">
        <v>142</v>
      </c>
      <c r="Q38" s="485" t="s">
        <v>142</v>
      </c>
    </row>
    <row r="39" spans="1:17" x14ac:dyDescent="0.35">
      <c r="A39" s="486">
        <f t="shared" si="4"/>
        <v>7</v>
      </c>
      <c r="B39" s="487">
        <f t="shared" ca="1" si="0"/>
        <v>44959</v>
      </c>
      <c r="C39" s="479">
        <f t="shared" ca="1" si="1"/>
        <v>28</v>
      </c>
      <c r="D39" s="488">
        <f>'Класична 2 а_2'!F39</f>
        <v>1005233.3333333331</v>
      </c>
      <c r="E39" s="489">
        <f t="shared" ca="1" si="3"/>
        <v>28394.918721461188</v>
      </c>
      <c r="F39" s="488">
        <f>'Класична 2 а_2'!G39</f>
        <v>18966.666666666668</v>
      </c>
      <c r="G39" s="489">
        <f ca="1">'Класична 2 а_2'!H39</f>
        <v>9428.2520547945187</v>
      </c>
      <c r="H39" s="481">
        <f t="shared" si="2"/>
        <v>0</v>
      </c>
      <c r="I39" s="490"/>
      <c r="J39" s="490"/>
      <c r="K39" s="490"/>
      <c r="L39" s="490"/>
      <c r="M39" s="490"/>
      <c r="N39" s="490"/>
      <c r="O39" s="490"/>
      <c r="P39" s="485" t="s">
        <v>142</v>
      </c>
      <c r="Q39" s="485" t="s">
        <v>142</v>
      </c>
    </row>
    <row r="40" spans="1:17" x14ac:dyDescent="0.35">
      <c r="A40" s="486">
        <f t="shared" si="4"/>
        <v>8</v>
      </c>
      <c r="B40" s="487">
        <f t="shared" ca="1" si="0"/>
        <v>44987</v>
      </c>
      <c r="C40" s="479">
        <f t="shared" ca="1" si="1"/>
        <v>31</v>
      </c>
      <c r="D40" s="488">
        <f>'Класична 2 а_2'!F40</f>
        <v>986266.66666666651</v>
      </c>
      <c r="E40" s="489">
        <f t="shared" ca="1" si="3"/>
        <v>29211.784474885844</v>
      </c>
      <c r="F40" s="488">
        <f>'Класична 2 а_2'!G40</f>
        <v>18966.666666666668</v>
      </c>
      <c r="G40" s="489">
        <f ca="1">'Класична 2 а_2'!H40</f>
        <v>10245.117808219176</v>
      </c>
      <c r="H40" s="481">
        <f t="shared" si="2"/>
        <v>0</v>
      </c>
      <c r="I40" s="489"/>
      <c r="J40" s="490"/>
      <c r="K40" s="490"/>
      <c r="L40" s="490"/>
      <c r="M40" s="490"/>
      <c r="N40" s="490"/>
      <c r="O40" s="490"/>
      <c r="P40" s="485" t="s">
        <v>142</v>
      </c>
      <c r="Q40" s="485" t="s">
        <v>142</v>
      </c>
    </row>
    <row r="41" spans="1:17" x14ac:dyDescent="0.35">
      <c r="A41" s="486">
        <f t="shared" si="4"/>
        <v>9</v>
      </c>
      <c r="B41" s="487">
        <f t="shared" ca="1" si="0"/>
        <v>45018</v>
      </c>
      <c r="C41" s="479">
        <f t="shared" ca="1" si="1"/>
        <v>30</v>
      </c>
      <c r="D41" s="488">
        <f>'Класична 2 а_2'!F41</f>
        <v>967299.99999999988</v>
      </c>
      <c r="E41" s="489">
        <f t="shared" ca="1" si="3"/>
        <v>28694.22831050228</v>
      </c>
      <c r="F41" s="488">
        <f>'Класична 2 а_2'!G41</f>
        <v>18966.666666666668</v>
      </c>
      <c r="G41" s="489">
        <f ca="1">'Класична 2 а_2'!H41</f>
        <v>9727.5616438356137</v>
      </c>
      <c r="H41" s="481">
        <f t="shared" si="2"/>
        <v>0</v>
      </c>
      <c r="I41" s="489"/>
      <c r="J41" s="490"/>
      <c r="K41" s="490"/>
      <c r="L41" s="490"/>
      <c r="M41" s="490"/>
      <c r="N41" s="490"/>
      <c r="O41" s="490"/>
      <c r="P41" s="485" t="s">
        <v>142</v>
      </c>
      <c r="Q41" s="485" t="s">
        <v>142</v>
      </c>
    </row>
    <row r="42" spans="1:17" x14ac:dyDescent="0.35">
      <c r="A42" s="486">
        <f t="shared" si="4"/>
        <v>10</v>
      </c>
      <c r="B42" s="487">
        <f t="shared" ca="1" si="0"/>
        <v>45048</v>
      </c>
      <c r="C42" s="479">
        <f t="shared" ca="1" si="1"/>
        <v>31</v>
      </c>
      <c r="D42" s="488">
        <f>'Класична 2 а_2'!F42</f>
        <v>948333.33333333326</v>
      </c>
      <c r="E42" s="489">
        <f t="shared" ca="1" si="3"/>
        <v>28825.17625570776</v>
      </c>
      <c r="F42" s="488">
        <f>'Класична 2 а_2'!G42</f>
        <v>18966.666666666668</v>
      </c>
      <c r="G42" s="489">
        <f ca="1">'Класична 2 а_2'!H42</f>
        <v>9858.5095890410939</v>
      </c>
      <c r="H42" s="481">
        <f t="shared" si="2"/>
        <v>0</v>
      </c>
      <c r="I42" s="489"/>
      <c r="J42" s="490"/>
      <c r="K42" s="490"/>
      <c r="L42" s="490"/>
      <c r="M42" s="490"/>
      <c r="N42" s="490"/>
      <c r="O42" s="490"/>
      <c r="P42" s="485" t="s">
        <v>142</v>
      </c>
      <c r="Q42" s="485" t="s">
        <v>142</v>
      </c>
    </row>
    <row r="43" spans="1:17" x14ac:dyDescent="0.35">
      <c r="A43" s="486">
        <f t="shared" si="4"/>
        <v>11</v>
      </c>
      <c r="B43" s="487">
        <f t="shared" ca="1" si="0"/>
        <v>45079</v>
      </c>
      <c r="C43" s="479">
        <f t="shared" ca="1" si="1"/>
        <v>30</v>
      </c>
      <c r="D43" s="488">
        <f>'Класична 2 а_2'!F43</f>
        <v>929366.66666666663</v>
      </c>
      <c r="E43" s="489">
        <f t="shared" ca="1" si="3"/>
        <v>28320.091324200912</v>
      </c>
      <c r="F43" s="488">
        <f>'Класична 2 а_2'!G43</f>
        <v>18966.666666666668</v>
      </c>
      <c r="G43" s="489">
        <f ca="1">'Класична 2 а_2'!H43</f>
        <v>9353.4246575342459</v>
      </c>
      <c r="H43" s="481">
        <f t="shared" si="2"/>
        <v>0</v>
      </c>
      <c r="I43" s="489"/>
      <c r="J43" s="490"/>
      <c r="K43" s="490"/>
      <c r="L43" s="490"/>
      <c r="M43" s="490"/>
      <c r="N43" s="490"/>
      <c r="O43" s="490"/>
      <c r="P43" s="485" t="s">
        <v>142</v>
      </c>
      <c r="Q43" s="485" t="s">
        <v>142</v>
      </c>
    </row>
    <row r="44" spans="1:17" x14ac:dyDescent="0.35">
      <c r="A44" s="486">
        <f t="shared" si="4"/>
        <v>12</v>
      </c>
      <c r="B44" s="487">
        <f t="shared" ca="1" si="0"/>
        <v>45109</v>
      </c>
      <c r="C44" s="479">
        <f t="shared" ca="1" si="1"/>
        <v>31</v>
      </c>
      <c r="D44" s="488">
        <f>'Класична 2 а_2'!F44</f>
        <v>910400</v>
      </c>
      <c r="E44" s="491">
        <f t="shared" ca="1" si="3"/>
        <v>77794.170535159821</v>
      </c>
      <c r="F44" s="488">
        <f>'Класична 2 а_2'!G44</f>
        <v>18966.666666666668</v>
      </c>
      <c r="G44" s="489">
        <f ca="1">'Класична 2 а_2'!H44</f>
        <v>9471.9013698630133</v>
      </c>
      <c r="H44" s="481">
        <f t="shared" si="2"/>
        <v>0</v>
      </c>
      <c r="I44" s="489"/>
      <c r="J44" s="490"/>
      <c r="K44" s="490"/>
      <c r="L44" s="492">
        <f>E5*Q11*0.8</f>
        <v>47340.800000000003</v>
      </c>
      <c r="M44" s="493">
        <f ca="1">(D44+G45+G46+G47+G48+G49+G50+G51+G52+G53+G54+G55+G56)*Q12</f>
        <v>2014.8024986301371</v>
      </c>
      <c r="N44" s="490"/>
      <c r="O44" s="490"/>
      <c r="P44" s="485" t="s">
        <v>142</v>
      </c>
      <c r="Q44" s="485" t="s">
        <v>142</v>
      </c>
    </row>
    <row r="45" spans="1:17" x14ac:dyDescent="0.35">
      <c r="A45" s="486">
        <f t="shared" si="4"/>
        <v>13</v>
      </c>
      <c r="B45" s="487">
        <f t="shared" ca="1" si="0"/>
        <v>45140</v>
      </c>
      <c r="C45" s="479">
        <f t="shared" ca="1" si="1"/>
        <v>31</v>
      </c>
      <c r="D45" s="488">
        <f>'Класична 2 а_2'!F45</f>
        <v>891433.33333333337</v>
      </c>
      <c r="E45" s="489">
        <f t="shared" ca="1" si="3"/>
        <v>28245.263926940643</v>
      </c>
      <c r="F45" s="488">
        <f>'Класична 2 а_2'!G45</f>
        <v>18966.666666666668</v>
      </c>
      <c r="G45" s="489">
        <f ca="1">'Класична 2 а_2'!H45</f>
        <v>9278.597260273973</v>
      </c>
      <c r="H45" s="481">
        <f t="shared" si="2"/>
        <v>0</v>
      </c>
      <c r="I45" s="489"/>
      <c r="J45" s="489"/>
      <c r="K45" s="489"/>
      <c r="L45" s="489"/>
      <c r="M45" s="489"/>
      <c r="N45" s="489"/>
      <c r="O45" s="489"/>
      <c r="P45" s="485" t="s">
        <v>142</v>
      </c>
      <c r="Q45" s="485" t="s">
        <v>142</v>
      </c>
    </row>
    <row r="46" spans="1:17" x14ac:dyDescent="0.35">
      <c r="A46" s="486">
        <f t="shared" si="4"/>
        <v>14</v>
      </c>
      <c r="B46" s="487">
        <f t="shared" ca="1" si="0"/>
        <v>45171</v>
      </c>
      <c r="C46" s="479">
        <f t="shared" ca="1" si="1"/>
        <v>30</v>
      </c>
      <c r="D46" s="488">
        <f>'Класична 2 а_2'!F46</f>
        <v>872466.66666666674</v>
      </c>
      <c r="E46" s="489">
        <f t="shared" ca="1" si="3"/>
        <v>27758.88584474886</v>
      </c>
      <c r="F46" s="488">
        <f>'Класична 2 а_2'!G46</f>
        <v>18966.666666666668</v>
      </c>
      <c r="G46" s="489">
        <f ca="1">'Класична 2 а_2'!H46</f>
        <v>8792.2191780821922</v>
      </c>
      <c r="H46" s="481">
        <f t="shared" si="2"/>
        <v>0</v>
      </c>
      <c r="I46" s="489"/>
      <c r="J46" s="489"/>
      <c r="K46" s="489"/>
      <c r="L46" s="489"/>
      <c r="M46" s="489"/>
      <c r="N46" s="490"/>
      <c r="O46" s="489"/>
      <c r="P46" s="485" t="s">
        <v>142</v>
      </c>
      <c r="Q46" s="485" t="s">
        <v>142</v>
      </c>
    </row>
    <row r="47" spans="1:17" x14ac:dyDescent="0.35">
      <c r="A47" s="486">
        <f t="shared" si="4"/>
        <v>15</v>
      </c>
      <c r="B47" s="487">
        <f t="shared" ca="1" si="0"/>
        <v>45201</v>
      </c>
      <c r="C47" s="479">
        <f t="shared" ca="1" si="1"/>
        <v>31</v>
      </c>
      <c r="D47" s="488">
        <f>'Класична 2 а_2'!F47</f>
        <v>853500.00000000012</v>
      </c>
      <c r="E47" s="489">
        <f t="shared" ca="1" si="3"/>
        <v>27858.655707762558</v>
      </c>
      <c r="F47" s="488">
        <f>'Класична 2 а_2'!G47</f>
        <v>18966.666666666668</v>
      </c>
      <c r="G47" s="489">
        <f ca="1">'Класична 2 а_2'!H47</f>
        <v>8891.9890410958906</v>
      </c>
      <c r="H47" s="481">
        <f t="shared" si="2"/>
        <v>0</v>
      </c>
      <c r="I47" s="489"/>
      <c r="J47" s="489"/>
      <c r="K47" s="489"/>
      <c r="L47" s="489"/>
      <c r="M47" s="489"/>
      <c r="N47" s="490"/>
      <c r="O47" s="489"/>
      <c r="P47" s="485" t="s">
        <v>142</v>
      </c>
      <c r="Q47" s="485" t="s">
        <v>142</v>
      </c>
    </row>
    <row r="48" spans="1:17" x14ac:dyDescent="0.35">
      <c r="A48" s="486">
        <f t="shared" si="4"/>
        <v>16</v>
      </c>
      <c r="B48" s="487">
        <f t="shared" ca="1" si="0"/>
        <v>45232</v>
      </c>
      <c r="C48" s="479">
        <f t="shared" ca="1" si="1"/>
        <v>30</v>
      </c>
      <c r="D48" s="488">
        <f>'Класична 2 а_2'!F48</f>
        <v>834533.33333333349</v>
      </c>
      <c r="E48" s="489">
        <f t="shared" ca="1" si="3"/>
        <v>27384.748858447492</v>
      </c>
      <c r="F48" s="488">
        <f>'Класична 2 а_2'!G48</f>
        <v>18966.666666666668</v>
      </c>
      <c r="G48" s="489">
        <f ca="1">'Класична 2 а_2'!H48</f>
        <v>8418.0821917808225</v>
      </c>
      <c r="H48" s="481">
        <f t="shared" si="2"/>
        <v>0</v>
      </c>
      <c r="I48" s="489"/>
      <c r="J48" s="489"/>
      <c r="K48" s="489"/>
      <c r="L48" s="489"/>
      <c r="M48" s="489"/>
      <c r="N48" s="490"/>
      <c r="O48" s="489"/>
      <c r="P48" s="485" t="s">
        <v>142</v>
      </c>
      <c r="Q48" s="485" t="s">
        <v>142</v>
      </c>
    </row>
    <row r="49" spans="1:17" x14ac:dyDescent="0.35">
      <c r="A49" s="486">
        <f t="shared" si="4"/>
        <v>17</v>
      </c>
      <c r="B49" s="487">
        <f t="shared" ca="1" si="0"/>
        <v>45262</v>
      </c>
      <c r="C49" s="479">
        <f t="shared" ca="1" si="1"/>
        <v>31</v>
      </c>
      <c r="D49" s="488">
        <f>'Класична 2 а_2'!F49</f>
        <v>815566.66666666686</v>
      </c>
      <c r="E49" s="489">
        <f t="shared" ca="1" si="3"/>
        <v>27472.047488584478</v>
      </c>
      <c r="F49" s="488">
        <f>'Класична 2 а_2'!G49</f>
        <v>18966.666666666668</v>
      </c>
      <c r="G49" s="489">
        <f ca="1">'Класична 2 а_2'!H49</f>
        <v>8505.38082191781</v>
      </c>
      <c r="H49" s="481">
        <f t="shared" si="2"/>
        <v>0</v>
      </c>
      <c r="I49" s="489"/>
      <c r="J49" s="489"/>
      <c r="K49" s="489"/>
      <c r="L49" s="489"/>
      <c r="M49" s="489"/>
      <c r="N49" s="490"/>
      <c r="O49" s="489"/>
      <c r="P49" s="485" t="s">
        <v>142</v>
      </c>
      <c r="Q49" s="485" t="s">
        <v>142</v>
      </c>
    </row>
    <row r="50" spans="1:17" x14ac:dyDescent="0.35">
      <c r="A50" s="486">
        <f t="shared" si="4"/>
        <v>18</v>
      </c>
      <c r="B50" s="487">
        <f t="shared" ca="1" si="0"/>
        <v>45293</v>
      </c>
      <c r="C50" s="479">
        <f t="shared" ca="1" si="1"/>
        <v>31</v>
      </c>
      <c r="D50" s="488">
        <f>'Класична 2 а_2'!F50</f>
        <v>796600.00000000023</v>
      </c>
      <c r="E50" s="489">
        <f t="shared" ca="1" si="3"/>
        <v>27278.743378995438</v>
      </c>
      <c r="F50" s="488">
        <f>'Класична 2 а_2'!G50</f>
        <v>18966.666666666668</v>
      </c>
      <c r="G50" s="489">
        <f ca="1">'Класична 2 а_2'!H50</f>
        <v>8312.0767123287678</v>
      </c>
      <c r="H50" s="481">
        <f t="shared" si="2"/>
        <v>0</v>
      </c>
      <c r="I50" s="489"/>
      <c r="J50" s="489"/>
      <c r="K50" s="489"/>
      <c r="L50" s="489"/>
      <c r="M50" s="489"/>
      <c r="N50" s="490"/>
      <c r="O50" s="489"/>
      <c r="P50" s="485" t="s">
        <v>142</v>
      </c>
      <c r="Q50" s="485" t="s">
        <v>142</v>
      </c>
    </row>
    <row r="51" spans="1:17" x14ac:dyDescent="0.35">
      <c r="A51" s="486">
        <f t="shared" si="4"/>
        <v>19</v>
      </c>
      <c r="B51" s="487">
        <f t="shared" ca="1" si="0"/>
        <v>45324</v>
      </c>
      <c r="C51" s="479">
        <f t="shared" ca="1" si="1"/>
        <v>29</v>
      </c>
      <c r="D51" s="488">
        <f>'Класична 2 а_2'!F51</f>
        <v>777633.3333333336</v>
      </c>
      <c r="E51" s="489">
        <f t="shared" ca="1" si="3"/>
        <v>26561.64748858448</v>
      </c>
      <c r="F51" s="488">
        <f>'Класична 2 а_2'!G51</f>
        <v>18966.666666666668</v>
      </c>
      <c r="G51" s="489">
        <f ca="1">'Класична 2 а_2'!H51</f>
        <v>7594.9808219178103</v>
      </c>
      <c r="H51" s="481">
        <f t="shared" si="2"/>
        <v>0</v>
      </c>
      <c r="I51" s="489"/>
      <c r="J51" s="489"/>
      <c r="K51" s="489"/>
      <c r="L51" s="489"/>
      <c r="M51" s="489"/>
      <c r="N51" s="490"/>
      <c r="O51" s="489"/>
      <c r="P51" s="485" t="s">
        <v>142</v>
      </c>
      <c r="Q51" s="485" t="s">
        <v>142</v>
      </c>
    </row>
    <row r="52" spans="1:17" x14ac:dyDescent="0.35">
      <c r="A52" s="486">
        <f t="shared" si="4"/>
        <v>20</v>
      </c>
      <c r="B52" s="487">
        <f t="shared" ca="1" si="0"/>
        <v>45353</v>
      </c>
      <c r="C52" s="479">
        <f t="shared" ca="1" si="1"/>
        <v>31</v>
      </c>
      <c r="D52" s="488">
        <f>'Класична 2 а_2'!F52</f>
        <v>758666.66666666698</v>
      </c>
      <c r="E52" s="489">
        <f t="shared" ca="1" si="3"/>
        <v>26892.135159817357</v>
      </c>
      <c r="F52" s="488">
        <f>'Класична 2 а_2'!G52</f>
        <v>18966.666666666668</v>
      </c>
      <c r="G52" s="489">
        <f ca="1">'Класична 2 а_2'!H52</f>
        <v>7925.4684931506872</v>
      </c>
      <c r="H52" s="481">
        <f t="shared" si="2"/>
        <v>0</v>
      </c>
      <c r="I52" s="489"/>
      <c r="J52" s="489"/>
      <c r="K52" s="489"/>
      <c r="L52" s="489"/>
      <c r="M52" s="489"/>
      <c r="N52" s="490"/>
      <c r="O52" s="489"/>
      <c r="P52" s="485" t="s">
        <v>142</v>
      </c>
      <c r="Q52" s="485" t="s">
        <v>142</v>
      </c>
    </row>
    <row r="53" spans="1:17" x14ac:dyDescent="0.35">
      <c r="A53" s="486">
        <f t="shared" si="4"/>
        <v>21</v>
      </c>
      <c r="B53" s="487">
        <f t="shared" ca="1" si="0"/>
        <v>45384</v>
      </c>
      <c r="C53" s="479">
        <f t="shared" ca="1" si="1"/>
        <v>30</v>
      </c>
      <c r="D53" s="488">
        <f>'Класична 2 а_2'!F53</f>
        <v>739700.00000000035</v>
      </c>
      <c r="E53" s="489">
        <f t="shared" ca="1" si="3"/>
        <v>26449.406392694069</v>
      </c>
      <c r="F53" s="488">
        <f>'Класична 2 а_2'!G53</f>
        <v>18966.666666666668</v>
      </c>
      <c r="G53" s="489">
        <f ca="1">'Класична 2 а_2'!H53</f>
        <v>7482.7397260274001</v>
      </c>
      <c r="H53" s="481">
        <f t="shared" si="2"/>
        <v>0</v>
      </c>
      <c r="I53" s="489"/>
      <c r="J53" s="489"/>
      <c r="K53" s="489"/>
      <c r="L53" s="489"/>
      <c r="M53" s="489"/>
      <c r="N53" s="490"/>
      <c r="O53" s="489"/>
      <c r="P53" s="485" t="s">
        <v>142</v>
      </c>
      <c r="Q53" s="485" t="s">
        <v>142</v>
      </c>
    </row>
    <row r="54" spans="1:17" x14ac:dyDescent="0.35">
      <c r="A54" s="486">
        <f t="shared" si="4"/>
        <v>22</v>
      </c>
      <c r="B54" s="487">
        <f t="shared" ca="1" si="0"/>
        <v>45414</v>
      </c>
      <c r="C54" s="479">
        <f t="shared" ca="1" si="1"/>
        <v>31</v>
      </c>
      <c r="D54" s="488">
        <f>'Класична 2 а_2'!F54</f>
        <v>720733.33333333372</v>
      </c>
      <c r="E54" s="489">
        <f t="shared" ca="1" si="3"/>
        <v>26505.526940639276</v>
      </c>
      <c r="F54" s="488">
        <f>'Класична 2 а_2'!G54</f>
        <v>18966.666666666668</v>
      </c>
      <c r="G54" s="489">
        <f ca="1">'Класична 2 а_2'!H54</f>
        <v>7538.8602739726066</v>
      </c>
      <c r="H54" s="481">
        <f t="shared" si="2"/>
        <v>0</v>
      </c>
      <c r="I54" s="489"/>
      <c r="J54" s="489"/>
      <c r="K54" s="489"/>
      <c r="L54" s="489"/>
      <c r="M54" s="489"/>
      <c r="N54" s="490"/>
      <c r="O54" s="489"/>
      <c r="P54" s="485" t="s">
        <v>142</v>
      </c>
      <c r="Q54" s="485" t="s">
        <v>142</v>
      </c>
    </row>
    <row r="55" spans="1:17" x14ac:dyDescent="0.35">
      <c r="A55" s="486">
        <f t="shared" si="4"/>
        <v>23</v>
      </c>
      <c r="B55" s="487">
        <f t="shared" ca="1" si="0"/>
        <v>45445</v>
      </c>
      <c r="C55" s="479">
        <f t="shared" ca="1" si="1"/>
        <v>30</v>
      </c>
      <c r="D55" s="488">
        <f>'Класична 2 а_2'!F55</f>
        <v>701766.66666666709</v>
      </c>
      <c r="E55" s="489">
        <f t="shared" ca="1" si="3"/>
        <v>26075.269406392697</v>
      </c>
      <c r="F55" s="488">
        <f>'Класична 2 а_2'!G55</f>
        <v>18966.666666666668</v>
      </c>
      <c r="G55" s="489">
        <f ca="1">'Класична 2 а_2'!H55</f>
        <v>7108.6027397260314</v>
      </c>
      <c r="H55" s="481">
        <f t="shared" si="2"/>
        <v>0</v>
      </c>
      <c r="I55" s="489"/>
      <c r="J55" s="489"/>
      <c r="K55" s="489"/>
      <c r="L55" s="489"/>
      <c r="M55" s="489"/>
      <c r="N55" s="490"/>
      <c r="O55" s="489"/>
      <c r="P55" s="485" t="s">
        <v>142</v>
      </c>
      <c r="Q55" s="485" t="s">
        <v>142</v>
      </c>
    </row>
    <row r="56" spans="1:17" x14ac:dyDescent="0.35">
      <c r="A56" s="486">
        <f t="shared" si="4"/>
        <v>24</v>
      </c>
      <c r="B56" s="487">
        <f t="shared" ca="1" si="0"/>
        <v>45475</v>
      </c>
      <c r="C56" s="479">
        <f t="shared" ca="1" si="1"/>
        <v>31</v>
      </c>
      <c r="D56" s="488">
        <f>'Класична 2 а_2'!F56</f>
        <v>682800.00000000047</v>
      </c>
      <c r="E56" s="494">
        <f t="shared" ca="1" si="3"/>
        <v>63128.973428310514</v>
      </c>
      <c r="F56" s="488">
        <f>'Класична 2 а_2'!G56</f>
        <v>18966.666666666668</v>
      </c>
      <c r="G56" s="489">
        <f ca="1">'Класична 2 а_2'!H56</f>
        <v>7152.2520547945242</v>
      </c>
      <c r="H56" s="481">
        <f t="shared" si="2"/>
        <v>0</v>
      </c>
      <c r="I56" s="489"/>
      <c r="J56" s="489"/>
      <c r="K56" s="489"/>
      <c r="L56" s="484">
        <f>E5*Q11*0.6</f>
        <v>35505.599999999999</v>
      </c>
      <c r="M56" s="495">
        <f ca="1">(D56+G57+G58+G59+G60+G61+G62+G63+G64+G65+G66+G67+G68)*Q12</f>
        <v>1504.4547068493164</v>
      </c>
      <c r="N56" s="490"/>
      <c r="O56" s="489"/>
      <c r="P56" s="485" t="s">
        <v>142</v>
      </c>
      <c r="Q56" s="485" t="s">
        <v>142</v>
      </c>
    </row>
    <row r="57" spans="1:17" x14ac:dyDescent="0.35">
      <c r="A57" s="486">
        <f t="shared" si="4"/>
        <v>25</v>
      </c>
      <c r="B57" s="487">
        <f t="shared" ca="1" si="0"/>
        <v>45506</v>
      </c>
      <c r="C57" s="479">
        <f t="shared" ca="1" si="1"/>
        <v>31</v>
      </c>
      <c r="D57" s="488">
        <f>'Класична 2 а_2'!F57</f>
        <v>663833.33333333384</v>
      </c>
      <c r="E57" s="489">
        <f t="shared" ca="1" si="3"/>
        <v>25925.614611872152</v>
      </c>
      <c r="F57" s="488">
        <f>'Класична 2 а_2'!G57</f>
        <v>18966.666666666668</v>
      </c>
      <c r="G57" s="489">
        <f ca="1">'Класична 2 а_2'!H57</f>
        <v>6958.9479452054848</v>
      </c>
      <c r="H57" s="481">
        <f t="shared" si="2"/>
        <v>0</v>
      </c>
      <c r="I57" s="489"/>
      <c r="J57" s="489"/>
      <c r="K57" s="489"/>
      <c r="L57" s="489"/>
      <c r="M57" s="489"/>
      <c r="N57" s="489"/>
      <c r="O57" s="489"/>
      <c r="P57" s="485" t="s">
        <v>142</v>
      </c>
      <c r="Q57" s="485" t="s">
        <v>142</v>
      </c>
    </row>
    <row r="58" spans="1:17" x14ac:dyDescent="0.35">
      <c r="A58" s="486">
        <f t="shared" si="4"/>
        <v>26</v>
      </c>
      <c r="B58" s="487">
        <f t="shared" ca="1" si="0"/>
        <v>45537</v>
      </c>
      <c r="C58" s="479">
        <f t="shared" ca="1" si="1"/>
        <v>30</v>
      </c>
      <c r="D58" s="488">
        <f>'Класична 2 а_2'!F58</f>
        <v>644866.66666666721</v>
      </c>
      <c r="E58" s="489">
        <f t="shared" ca="1" si="3"/>
        <v>25514.063926940646</v>
      </c>
      <c r="F58" s="488">
        <f>'Класична 2 а_2'!G58</f>
        <v>18966.666666666668</v>
      </c>
      <c r="G58" s="489">
        <f ca="1">'Класична 2 а_2'!H58</f>
        <v>6547.3972602739777</v>
      </c>
      <c r="H58" s="481">
        <f t="shared" si="2"/>
        <v>0</v>
      </c>
      <c r="I58" s="489"/>
      <c r="J58" s="489"/>
      <c r="K58" s="489"/>
      <c r="L58" s="489"/>
      <c r="M58" s="489"/>
      <c r="N58" s="490"/>
      <c r="O58" s="489"/>
      <c r="P58" s="485" t="s">
        <v>142</v>
      </c>
      <c r="Q58" s="485" t="s">
        <v>142</v>
      </c>
    </row>
    <row r="59" spans="1:17" x14ac:dyDescent="0.35">
      <c r="A59" s="486">
        <f t="shared" si="4"/>
        <v>27</v>
      </c>
      <c r="B59" s="487">
        <f t="shared" ca="1" si="0"/>
        <v>45567</v>
      </c>
      <c r="C59" s="479">
        <f t="shared" ca="1" si="1"/>
        <v>31</v>
      </c>
      <c r="D59" s="488">
        <f>'Класична 2 а_2'!F59</f>
        <v>625900.00000000058</v>
      </c>
      <c r="E59" s="489">
        <f t="shared" ca="1" si="3"/>
        <v>25539.006392694071</v>
      </c>
      <c r="F59" s="488">
        <f>'Класична 2 а_2'!G59</f>
        <v>18966.666666666668</v>
      </c>
      <c r="G59" s="489">
        <f ca="1">'Класична 2 а_2'!H59</f>
        <v>6572.3397260274023</v>
      </c>
      <c r="H59" s="481">
        <f t="shared" si="2"/>
        <v>0</v>
      </c>
      <c r="I59" s="489"/>
      <c r="J59" s="489"/>
      <c r="K59" s="489"/>
      <c r="L59" s="489"/>
      <c r="M59" s="489"/>
      <c r="N59" s="490"/>
      <c r="O59" s="489"/>
      <c r="P59" s="485" t="s">
        <v>142</v>
      </c>
      <c r="Q59" s="485" t="s">
        <v>142</v>
      </c>
    </row>
    <row r="60" spans="1:17" x14ac:dyDescent="0.35">
      <c r="A60" s="486">
        <f t="shared" si="4"/>
        <v>28</v>
      </c>
      <c r="B60" s="487">
        <f t="shared" ca="1" si="0"/>
        <v>45598</v>
      </c>
      <c r="C60" s="479">
        <f t="shared" ca="1" si="1"/>
        <v>30</v>
      </c>
      <c r="D60" s="488">
        <f>'Класична 2 а_2'!F60</f>
        <v>606933.33333333395</v>
      </c>
      <c r="E60" s="489">
        <f t="shared" ca="1" si="3"/>
        <v>25139.926940639278</v>
      </c>
      <c r="F60" s="488">
        <f>'Класична 2 а_2'!G60</f>
        <v>18966.666666666668</v>
      </c>
      <c r="G60" s="489">
        <f ca="1">'Класична 2 а_2'!H60</f>
        <v>6173.260273972609</v>
      </c>
      <c r="H60" s="481">
        <f t="shared" si="2"/>
        <v>0</v>
      </c>
      <c r="I60" s="489"/>
      <c r="J60" s="489"/>
      <c r="K60" s="489"/>
      <c r="L60" s="489"/>
      <c r="M60" s="489"/>
      <c r="N60" s="490"/>
      <c r="O60" s="489"/>
      <c r="P60" s="485" t="s">
        <v>142</v>
      </c>
      <c r="Q60" s="485" t="s">
        <v>142</v>
      </c>
    </row>
    <row r="61" spans="1:17" x14ac:dyDescent="0.35">
      <c r="A61" s="486">
        <f t="shared" si="4"/>
        <v>29</v>
      </c>
      <c r="B61" s="487">
        <f t="shared" ca="1" si="0"/>
        <v>45628</v>
      </c>
      <c r="C61" s="479">
        <f t="shared" ca="1" si="1"/>
        <v>31</v>
      </c>
      <c r="D61" s="488">
        <f>'Класична 2 а_2'!F61</f>
        <v>587966.66666666733</v>
      </c>
      <c r="E61" s="489">
        <f t="shared" ca="1" si="3"/>
        <v>25152.39817351599</v>
      </c>
      <c r="F61" s="488">
        <f>'Класична 2 а_2'!G61</f>
        <v>18966.666666666668</v>
      </c>
      <c r="G61" s="489">
        <f ca="1">'Класична 2 а_2'!H61</f>
        <v>6185.7315068493217</v>
      </c>
      <c r="H61" s="481">
        <f t="shared" si="2"/>
        <v>0</v>
      </c>
      <c r="I61" s="489"/>
      <c r="J61" s="489"/>
      <c r="K61" s="489"/>
      <c r="L61" s="489"/>
      <c r="M61" s="489"/>
      <c r="N61" s="490"/>
      <c r="O61" s="489"/>
      <c r="P61" s="485" t="s">
        <v>142</v>
      </c>
      <c r="Q61" s="485" t="s">
        <v>142</v>
      </c>
    </row>
    <row r="62" spans="1:17" x14ac:dyDescent="0.35">
      <c r="A62" s="486">
        <f t="shared" si="4"/>
        <v>30</v>
      </c>
      <c r="B62" s="487">
        <f t="shared" ca="1" si="0"/>
        <v>45659</v>
      </c>
      <c r="C62" s="479">
        <f t="shared" ca="1" si="1"/>
        <v>31</v>
      </c>
      <c r="D62" s="488">
        <f>'Класична 2 а_2'!F62</f>
        <v>569000.0000000007</v>
      </c>
      <c r="E62" s="489">
        <f t="shared" ca="1" si="3"/>
        <v>24959.094063926947</v>
      </c>
      <c r="F62" s="488">
        <f>'Класична 2 а_2'!G62</f>
        <v>18966.666666666668</v>
      </c>
      <c r="G62" s="489">
        <f ca="1">'Класична 2 а_2'!H62</f>
        <v>5992.4273972602805</v>
      </c>
      <c r="H62" s="481">
        <f t="shared" si="2"/>
        <v>0</v>
      </c>
      <c r="I62" s="489"/>
      <c r="J62" s="489"/>
      <c r="K62" s="489"/>
      <c r="L62" s="489"/>
      <c r="M62" s="489"/>
      <c r="N62" s="490"/>
      <c r="O62" s="489"/>
      <c r="P62" s="485" t="s">
        <v>142</v>
      </c>
      <c r="Q62" s="485" t="s">
        <v>142</v>
      </c>
    </row>
    <row r="63" spans="1:17" x14ac:dyDescent="0.35">
      <c r="A63" s="486">
        <f t="shared" si="4"/>
        <v>31</v>
      </c>
      <c r="B63" s="487">
        <f t="shared" ca="1" si="0"/>
        <v>45690</v>
      </c>
      <c r="C63" s="479">
        <f t="shared" ca="1" si="1"/>
        <v>28</v>
      </c>
      <c r="D63" s="488">
        <f>'Класична 2 а_2'!F63</f>
        <v>550033.33333333407</v>
      </c>
      <c r="E63" s="489">
        <f t="shared" ca="1" si="3"/>
        <v>24204.584474885851</v>
      </c>
      <c r="F63" s="488">
        <f>'Класична 2 а_2'!G63</f>
        <v>18966.666666666668</v>
      </c>
      <c r="G63" s="489">
        <f ca="1">'Класична 2 а_2'!H63</f>
        <v>5237.9178082191847</v>
      </c>
      <c r="H63" s="481">
        <f t="shared" si="2"/>
        <v>0</v>
      </c>
      <c r="I63" s="489"/>
      <c r="J63" s="489"/>
      <c r="K63" s="489"/>
      <c r="L63" s="489"/>
      <c r="M63" s="489"/>
      <c r="N63" s="490"/>
      <c r="O63" s="489"/>
      <c r="P63" s="485" t="s">
        <v>142</v>
      </c>
      <c r="Q63" s="485" t="s">
        <v>142</v>
      </c>
    </row>
    <row r="64" spans="1:17" x14ac:dyDescent="0.35">
      <c r="A64" s="486">
        <f t="shared" si="4"/>
        <v>32</v>
      </c>
      <c r="B64" s="487">
        <f t="shared" ca="1" si="0"/>
        <v>45718</v>
      </c>
      <c r="C64" s="479">
        <f t="shared" ca="1" si="1"/>
        <v>31</v>
      </c>
      <c r="D64" s="488">
        <f>'Класична 2 а_2'!F64</f>
        <v>531066.66666666744</v>
      </c>
      <c r="E64" s="489">
        <f t="shared" ca="1" si="3"/>
        <v>24572.485844748866</v>
      </c>
      <c r="F64" s="488">
        <f>'Класична 2 а_2'!G64</f>
        <v>18966.666666666668</v>
      </c>
      <c r="G64" s="489">
        <f ca="1">'Класична 2 а_2'!H64</f>
        <v>5605.8191780821999</v>
      </c>
      <c r="H64" s="481">
        <f t="shared" si="2"/>
        <v>0</v>
      </c>
      <c r="I64" s="489"/>
      <c r="J64" s="489"/>
      <c r="K64" s="489"/>
      <c r="L64" s="489"/>
      <c r="M64" s="489"/>
      <c r="N64" s="490"/>
      <c r="O64" s="489"/>
      <c r="P64" s="485" t="s">
        <v>142</v>
      </c>
      <c r="Q64" s="485" t="s">
        <v>142</v>
      </c>
    </row>
    <row r="65" spans="1:17" x14ac:dyDescent="0.35">
      <c r="A65" s="486">
        <f t="shared" si="4"/>
        <v>33</v>
      </c>
      <c r="B65" s="487">
        <f t="shared" ref="B65:B92" ca="1" si="5">IF(A64&lt;$E$13,EDATE(B64,1),"")</f>
        <v>45749</v>
      </c>
      <c r="C65" s="479">
        <f t="shared" ref="C65:C92" ca="1" si="6">IF(A64&lt;$E$13,DAY(EOMONTH(B65,0)),"")</f>
        <v>30</v>
      </c>
      <c r="D65" s="488">
        <f>'Класична 2 а_2'!F65</f>
        <v>512100.00000000076</v>
      </c>
      <c r="E65" s="489">
        <f t="shared" ca="1" si="3"/>
        <v>24204.584474885851</v>
      </c>
      <c r="F65" s="488">
        <f>'Класична 2 а_2'!G65</f>
        <v>18966.666666666668</v>
      </c>
      <c r="G65" s="489">
        <f ca="1">'Класична 2 а_2'!H65</f>
        <v>5237.9178082191847</v>
      </c>
      <c r="H65" s="481">
        <f t="shared" si="2"/>
        <v>0</v>
      </c>
      <c r="I65" s="489"/>
      <c r="J65" s="489"/>
      <c r="K65" s="489"/>
      <c r="L65" s="489"/>
      <c r="M65" s="489"/>
      <c r="N65" s="490"/>
      <c r="O65" s="489"/>
      <c r="P65" s="485" t="s">
        <v>142</v>
      </c>
      <c r="Q65" s="485" t="s">
        <v>142</v>
      </c>
    </row>
    <row r="66" spans="1:17" x14ac:dyDescent="0.35">
      <c r="A66" s="486">
        <f t="shared" si="4"/>
        <v>34</v>
      </c>
      <c r="B66" s="487">
        <f t="shared" ca="1" si="5"/>
        <v>45779</v>
      </c>
      <c r="C66" s="479">
        <f t="shared" ca="1" si="6"/>
        <v>31</v>
      </c>
      <c r="D66" s="488">
        <f>'Класична 2 а_2'!F66</f>
        <v>493133.33333333407</v>
      </c>
      <c r="E66" s="489">
        <f t="shared" ca="1" si="3"/>
        <v>24185.877625570785</v>
      </c>
      <c r="F66" s="488">
        <f>'Класична 2 а_2'!G66</f>
        <v>18966.666666666668</v>
      </c>
      <c r="G66" s="489">
        <f ca="1">'Класична 2 а_2'!H66</f>
        <v>5219.2109589041174</v>
      </c>
      <c r="H66" s="481">
        <f t="shared" si="2"/>
        <v>0</v>
      </c>
      <c r="I66" s="489"/>
      <c r="J66" s="489"/>
      <c r="K66" s="489"/>
      <c r="L66" s="489"/>
      <c r="M66" s="489"/>
      <c r="N66" s="490"/>
      <c r="O66" s="489"/>
      <c r="P66" s="485" t="s">
        <v>142</v>
      </c>
      <c r="Q66" s="485" t="s">
        <v>142</v>
      </c>
    </row>
    <row r="67" spans="1:17" x14ac:dyDescent="0.35">
      <c r="A67" s="486">
        <f t="shared" si="4"/>
        <v>35</v>
      </c>
      <c r="B67" s="487">
        <f t="shared" ca="1" si="5"/>
        <v>45810</v>
      </c>
      <c r="C67" s="479">
        <f t="shared" ca="1" si="6"/>
        <v>30</v>
      </c>
      <c r="D67" s="488">
        <f>'Класична 2 а_2'!F67</f>
        <v>474166.66666666738</v>
      </c>
      <c r="E67" s="489">
        <f t="shared" ca="1" si="3"/>
        <v>23830.447488584483</v>
      </c>
      <c r="F67" s="488">
        <f>'Класична 2 а_2'!G67</f>
        <v>18966.666666666668</v>
      </c>
      <c r="G67" s="489">
        <f ca="1">'Класична 2 а_2'!H67</f>
        <v>4863.780821917815</v>
      </c>
      <c r="H67" s="481">
        <f t="shared" si="2"/>
        <v>0</v>
      </c>
      <c r="I67" s="489"/>
      <c r="J67" s="489"/>
      <c r="K67" s="489"/>
      <c r="L67" s="489"/>
      <c r="M67" s="489"/>
      <c r="N67" s="490"/>
      <c r="O67" s="489"/>
      <c r="P67" s="485" t="s">
        <v>142</v>
      </c>
      <c r="Q67" s="485" t="s">
        <v>142</v>
      </c>
    </row>
    <row r="68" spans="1:17" x14ac:dyDescent="0.35">
      <c r="A68" s="486">
        <f t="shared" si="4"/>
        <v>36</v>
      </c>
      <c r="B68" s="487">
        <f t="shared" ca="1" si="5"/>
        <v>45840</v>
      </c>
      <c r="C68" s="479">
        <f t="shared" ca="1" si="6"/>
        <v>31</v>
      </c>
      <c r="D68" s="488">
        <f>'Класична 2 а_2'!F68</f>
        <v>455200.0000000007</v>
      </c>
      <c r="E68" s="489">
        <f t="shared" ca="1" si="3"/>
        <v>54381.900113242024</v>
      </c>
      <c r="F68" s="488">
        <f>'Класична 2 а_2'!G68</f>
        <v>18966.666666666668</v>
      </c>
      <c r="G68" s="489">
        <f ca="1">'Класична 2 а_2'!H68</f>
        <v>4832.602739726035</v>
      </c>
      <c r="H68" s="481">
        <f t="shared" si="2"/>
        <v>0</v>
      </c>
      <c r="I68" s="489"/>
      <c r="J68" s="489"/>
      <c r="K68" s="489"/>
      <c r="L68" s="489">
        <f>E5*Q11*0.5</f>
        <v>29588</v>
      </c>
      <c r="M68" s="489">
        <f ca="1">(D68+G69+G70+G71+G72+G73+G74+G75+G76+G77+G78+G79+G80)*Q12</f>
        <v>994.63070684931665</v>
      </c>
      <c r="N68" s="490"/>
      <c r="O68" s="489"/>
      <c r="P68" s="485" t="s">
        <v>142</v>
      </c>
      <c r="Q68" s="485" t="s">
        <v>142</v>
      </c>
    </row>
    <row r="69" spans="1:17" x14ac:dyDescent="0.35">
      <c r="A69" s="486">
        <f t="shared" si="4"/>
        <v>37</v>
      </c>
      <c r="B69" s="487">
        <f t="shared" ca="1" si="5"/>
        <v>45871</v>
      </c>
      <c r="C69" s="479">
        <f t="shared" ca="1" si="6"/>
        <v>31</v>
      </c>
      <c r="D69" s="488">
        <f>'Класична 2 а_2'!F69</f>
        <v>436233.33333333401</v>
      </c>
      <c r="E69" s="489">
        <f t="shared" ref="E69:E77" ca="1" si="7">SUM(F69:O69)</f>
        <v>23605.965296803661</v>
      </c>
      <c r="F69" s="488">
        <f>'Класична 2 а_2'!G69</f>
        <v>18966.666666666668</v>
      </c>
      <c r="G69" s="489">
        <f ca="1">'Класична 2 а_2'!H69</f>
        <v>4639.2986301369929</v>
      </c>
      <c r="H69" s="481">
        <f t="shared" si="2"/>
        <v>0</v>
      </c>
      <c r="I69" s="489"/>
      <c r="J69" s="489"/>
      <c r="K69" s="489"/>
      <c r="L69" s="489"/>
      <c r="M69" s="483"/>
      <c r="N69" s="489"/>
      <c r="O69" s="489"/>
      <c r="P69" s="485" t="s">
        <v>142</v>
      </c>
      <c r="Q69" s="485" t="s">
        <v>142</v>
      </c>
    </row>
    <row r="70" spans="1:17" x14ac:dyDescent="0.35">
      <c r="A70" s="486">
        <f t="shared" si="4"/>
        <v>38</v>
      </c>
      <c r="B70" s="487">
        <f t="shared" ca="1" si="5"/>
        <v>45902</v>
      </c>
      <c r="C70" s="479">
        <f t="shared" ca="1" si="6"/>
        <v>30</v>
      </c>
      <c r="D70" s="488">
        <f>'Класична 2 а_2'!F70</f>
        <v>417266.66666666733</v>
      </c>
      <c r="E70" s="489">
        <f t="shared" ca="1" si="7"/>
        <v>23269.242009132427</v>
      </c>
      <c r="F70" s="488">
        <f>'Класична 2 а_2'!G70</f>
        <v>18966.666666666668</v>
      </c>
      <c r="G70" s="489">
        <f ca="1">'Класична 2 а_2'!H70</f>
        <v>4302.5753424657596</v>
      </c>
      <c r="H70" s="481">
        <f t="shared" si="2"/>
        <v>0</v>
      </c>
      <c r="I70" s="489"/>
      <c r="J70" s="489"/>
      <c r="K70" s="489"/>
      <c r="L70" s="489"/>
      <c r="M70" s="483"/>
      <c r="N70" s="489"/>
      <c r="O70" s="489"/>
      <c r="P70" s="485" t="s">
        <v>142</v>
      </c>
      <c r="Q70" s="485" t="s">
        <v>142</v>
      </c>
    </row>
    <row r="71" spans="1:17" x14ac:dyDescent="0.35">
      <c r="A71" s="486">
        <f t="shared" si="4"/>
        <v>39</v>
      </c>
      <c r="B71" s="487">
        <f t="shared" ca="1" si="5"/>
        <v>45932</v>
      </c>
      <c r="C71" s="479">
        <f t="shared" ca="1" si="6"/>
        <v>31</v>
      </c>
      <c r="D71" s="488">
        <f>'Класична 2 а_2'!F71</f>
        <v>398300.00000000064</v>
      </c>
      <c r="E71" s="489">
        <f t="shared" ca="1" si="7"/>
        <v>23219.35707762558</v>
      </c>
      <c r="F71" s="488">
        <f>'Класична 2 а_2'!G71</f>
        <v>18966.666666666668</v>
      </c>
      <c r="G71" s="489">
        <f ca="1">'Класична 2 а_2'!H71</f>
        <v>4252.6904109589113</v>
      </c>
      <c r="H71" s="481">
        <f t="shared" si="2"/>
        <v>0</v>
      </c>
      <c r="I71" s="489"/>
      <c r="J71" s="489"/>
      <c r="K71" s="489"/>
      <c r="L71" s="489"/>
      <c r="M71" s="483"/>
      <c r="N71" s="489"/>
      <c r="O71" s="489"/>
      <c r="P71" s="485" t="s">
        <v>142</v>
      </c>
      <c r="Q71" s="485" t="s">
        <v>142</v>
      </c>
    </row>
    <row r="72" spans="1:17" x14ac:dyDescent="0.35">
      <c r="A72" s="486">
        <f t="shared" si="4"/>
        <v>40</v>
      </c>
      <c r="B72" s="487">
        <f t="shared" ca="1" si="5"/>
        <v>45963</v>
      </c>
      <c r="C72" s="479">
        <f t="shared" ca="1" si="6"/>
        <v>30</v>
      </c>
      <c r="D72" s="488">
        <f>'Класична 2 а_2'!F72</f>
        <v>379333.33333333395</v>
      </c>
      <c r="E72" s="489">
        <f t="shared" ca="1" si="7"/>
        <v>22895.105022831056</v>
      </c>
      <c r="F72" s="488">
        <f>'Класична 2 а_2'!G72</f>
        <v>18966.666666666668</v>
      </c>
      <c r="G72" s="489">
        <f ca="1">'Класична 2 а_2'!H72</f>
        <v>3928.4383561643895</v>
      </c>
      <c r="H72" s="481">
        <f t="shared" si="2"/>
        <v>0</v>
      </c>
      <c r="I72" s="489"/>
      <c r="J72" s="489"/>
      <c r="K72" s="489"/>
      <c r="L72" s="489"/>
      <c r="M72" s="483"/>
      <c r="N72" s="489"/>
      <c r="O72" s="489"/>
      <c r="P72" s="485" t="s">
        <v>142</v>
      </c>
      <c r="Q72" s="485" t="s">
        <v>142</v>
      </c>
    </row>
    <row r="73" spans="1:17" x14ac:dyDescent="0.35">
      <c r="A73" s="486">
        <f t="shared" si="4"/>
        <v>41</v>
      </c>
      <c r="B73" s="487">
        <f t="shared" ca="1" si="5"/>
        <v>45993</v>
      </c>
      <c r="C73" s="479">
        <f t="shared" ca="1" si="6"/>
        <v>31</v>
      </c>
      <c r="D73" s="488">
        <f>'Класична 2 а_2'!F73</f>
        <v>360366.66666666727</v>
      </c>
      <c r="E73" s="489">
        <f t="shared" ca="1" si="7"/>
        <v>22832.748858447496</v>
      </c>
      <c r="F73" s="488">
        <f>'Класична 2 а_2'!G73</f>
        <v>18966.666666666668</v>
      </c>
      <c r="G73" s="489">
        <f ca="1">'Класична 2 а_2'!H73</f>
        <v>3866.0821917808285</v>
      </c>
      <c r="H73" s="481">
        <f t="shared" si="2"/>
        <v>0</v>
      </c>
      <c r="I73" s="489"/>
      <c r="J73" s="489"/>
      <c r="K73" s="489"/>
      <c r="L73" s="489"/>
      <c r="M73" s="483"/>
      <c r="N73" s="489"/>
      <c r="O73" s="489"/>
      <c r="P73" s="485" t="s">
        <v>142</v>
      </c>
      <c r="Q73" s="485" t="s">
        <v>142</v>
      </c>
    </row>
    <row r="74" spans="1:17" x14ac:dyDescent="0.35">
      <c r="A74" s="486">
        <f t="shared" si="4"/>
        <v>42</v>
      </c>
      <c r="B74" s="487">
        <f t="shared" ca="1" si="5"/>
        <v>46024</v>
      </c>
      <c r="C74" s="479">
        <f t="shared" ca="1" si="6"/>
        <v>31</v>
      </c>
      <c r="D74" s="488">
        <f>'Класична 2 а_2'!F74</f>
        <v>341400.00000000058</v>
      </c>
      <c r="E74" s="489">
        <f t="shared" ca="1" si="7"/>
        <v>22639.444748858456</v>
      </c>
      <c r="F74" s="488">
        <f>'Класична 2 а_2'!G74</f>
        <v>18966.666666666668</v>
      </c>
      <c r="G74" s="489">
        <f ca="1">'Класична 2 а_2'!H74</f>
        <v>3672.7780821917872</v>
      </c>
      <c r="H74" s="481">
        <f t="shared" si="2"/>
        <v>0</v>
      </c>
      <c r="I74" s="489"/>
      <c r="J74" s="489"/>
      <c r="K74" s="489"/>
      <c r="L74" s="489"/>
      <c r="M74" s="483"/>
      <c r="N74" s="489"/>
      <c r="O74" s="489"/>
      <c r="P74" s="485" t="s">
        <v>142</v>
      </c>
      <c r="Q74" s="485" t="s">
        <v>142</v>
      </c>
    </row>
    <row r="75" spans="1:17" x14ac:dyDescent="0.35">
      <c r="A75" s="486">
        <f t="shared" si="4"/>
        <v>43</v>
      </c>
      <c r="B75" s="487">
        <f t="shared" ca="1" si="5"/>
        <v>46055</v>
      </c>
      <c r="C75" s="479">
        <f t="shared" ca="1" si="6"/>
        <v>28</v>
      </c>
      <c r="D75" s="488">
        <f>'Класична 2 а_2'!F75</f>
        <v>322433.3333333339</v>
      </c>
      <c r="E75" s="489">
        <f t="shared" ca="1" si="7"/>
        <v>22109.417351598178</v>
      </c>
      <c r="F75" s="488">
        <f>'Класична 2 а_2'!G75</f>
        <v>18966.666666666668</v>
      </c>
      <c r="G75" s="489">
        <f ca="1">'Класична 2 а_2'!H75</f>
        <v>3142.7506849315118</v>
      </c>
      <c r="H75" s="481">
        <f t="shared" si="2"/>
        <v>0</v>
      </c>
      <c r="I75" s="489"/>
      <c r="J75" s="489"/>
      <c r="K75" s="489"/>
      <c r="L75" s="489"/>
      <c r="M75" s="483"/>
      <c r="N75" s="489"/>
      <c r="O75" s="489"/>
      <c r="P75" s="485" t="s">
        <v>142</v>
      </c>
      <c r="Q75" s="485" t="s">
        <v>142</v>
      </c>
    </row>
    <row r="76" spans="1:17" x14ac:dyDescent="0.35">
      <c r="A76" s="486">
        <f t="shared" si="4"/>
        <v>44</v>
      </c>
      <c r="B76" s="487">
        <f t="shared" ca="1" si="5"/>
        <v>46083</v>
      </c>
      <c r="C76" s="479">
        <f t="shared" ca="1" si="6"/>
        <v>31</v>
      </c>
      <c r="D76" s="488">
        <f>'Класична 2 а_2'!F76</f>
        <v>303466.66666666721</v>
      </c>
      <c r="E76" s="489">
        <f t="shared" ca="1" si="7"/>
        <v>22252.836529680371</v>
      </c>
      <c r="F76" s="488">
        <f>'Класична 2 а_2'!G76</f>
        <v>18966.666666666668</v>
      </c>
      <c r="G76" s="489">
        <f ca="1">'Класична 2 а_2'!H76</f>
        <v>3286.1698630137043</v>
      </c>
      <c r="H76" s="481">
        <f t="shared" si="2"/>
        <v>0</v>
      </c>
      <c r="I76" s="489"/>
      <c r="J76" s="489"/>
      <c r="K76" s="489"/>
      <c r="L76" s="489"/>
      <c r="M76" s="483"/>
      <c r="N76" s="489"/>
      <c r="O76" s="489"/>
      <c r="P76" s="485" t="s">
        <v>142</v>
      </c>
      <c r="Q76" s="485" t="s">
        <v>142</v>
      </c>
    </row>
    <row r="77" spans="1:17" x14ac:dyDescent="0.35">
      <c r="A77" s="486">
        <f>A76+1</f>
        <v>45</v>
      </c>
      <c r="B77" s="487">
        <f t="shared" ca="1" si="5"/>
        <v>46114</v>
      </c>
      <c r="C77" s="479">
        <f t="shared" ca="1" si="6"/>
        <v>30</v>
      </c>
      <c r="D77" s="488">
        <f>'Класична 2 а_2'!F77</f>
        <v>284500.00000000052</v>
      </c>
      <c r="E77" s="489">
        <f t="shared" ca="1" si="7"/>
        <v>21959.762557077633</v>
      </c>
      <c r="F77" s="488">
        <f>'Класична 2 а_2'!G77</f>
        <v>18966.666666666668</v>
      </c>
      <c r="G77" s="489">
        <f ca="1">'Класична 2 а_2'!H77</f>
        <v>2993.0958904109639</v>
      </c>
      <c r="H77" s="481">
        <f t="shared" si="2"/>
        <v>0</v>
      </c>
      <c r="I77" s="489"/>
      <c r="J77" s="489"/>
      <c r="K77" s="489"/>
      <c r="L77" s="489"/>
      <c r="M77" s="483"/>
      <c r="N77" s="489"/>
      <c r="O77" s="489"/>
      <c r="P77" s="485" t="s">
        <v>142</v>
      </c>
      <c r="Q77" s="485" t="s">
        <v>142</v>
      </c>
    </row>
    <row r="78" spans="1:17" x14ac:dyDescent="0.35">
      <c r="A78" s="486">
        <f t="shared" ref="A78:A92" si="8">A77+1</f>
        <v>46</v>
      </c>
      <c r="B78" s="487">
        <f t="shared" ca="1" si="5"/>
        <v>46144</v>
      </c>
      <c r="C78" s="479">
        <f t="shared" ca="1" si="6"/>
        <v>31</v>
      </c>
      <c r="D78" s="488">
        <f>'Класична 2 а_2'!F78</f>
        <v>265533.33333333384</v>
      </c>
      <c r="E78" s="489">
        <f t="shared" ref="E78:E92" ca="1" si="9">SUM(F78:O78)</f>
        <v>21866.228310502291</v>
      </c>
      <c r="F78" s="488">
        <f>'Класична 2 а_2'!G78</f>
        <v>18966.666666666668</v>
      </c>
      <c r="G78" s="489">
        <f ca="1">'Класична 2 а_2'!H78</f>
        <v>2899.5616438356215</v>
      </c>
      <c r="H78" s="481">
        <f t="shared" si="2"/>
        <v>0</v>
      </c>
      <c r="I78" s="489"/>
      <c r="J78" s="489"/>
      <c r="K78" s="489"/>
      <c r="L78" s="489"/>
      <c r="M78" s="483"/>
      <c r="N78" s="489"/>
      <c r="O78" s="489"/>
      <c r="P78" s="485" t="s">
        <v>142</v>
      </c>
      <c r="Q78" s="485" t="s">
        <v>142</v>
      </c>
    </row>
    <row r="79" spans="1:17" x14ac:dyDescent="0.35">
      <c r="A79" s="486">
        <f t="shared" si="8"/>
        <v>47</v>
      </c>
      <c r="B79" s="487">
        <f t="shared" ca="1" si="5"/>
        <v>46175</v>
      </c>
      <c r="C79" s="479">
        <f t="shared" ca="1" si="6"/>
        <v>30</v>
      </c>
      <c r="D79" s="488">
        <f>'Класична 2 а_2'!F79</f>
        <v>246566.66666666718</v>
      </c>
      <c r="E79" s="489">
        <f t="shared" ca="1" si="9"/>
        <v>21585.625570776261</v>
      </c>
      <c r="F79" s="488">
        <f>'Класична 2 а_2'!G79</f>
        <v>18966.666666666668</v>
      </c>
      <c r="G79" s="489">
        <f ca="1">'Класична 2 а_2'!H79</f>
        <v>2618.9589041095937</v>
      </c>
      <c r="H79" s="481">
        <f t="shared" si="2"/>
        <v>0</v>
      </c>
      <c r="I79" s="489"/>
      <c r="J79" s="489"/>
      <c r="K79" s="489"/>
      <c r="L79" s="489"/>
      <c r="M79" s="483"/>
      <c r="N79" s="489"/>
      <c r="O79" s="489"/>
      <c r="P79" s="485" t="s">
        <v>142</v>
      </c>
      <c r="Q79" s="485" t="s">
        <v>142</v>
      </c>
    </row>
    <row r="80" spans="1:17" x14ac:dyDescent="0.35">
      <c r="A80" s="486">
        <f t="shared" si="8"/>
        <v>48</v>
      </c>
      <c r="B80" s="487">
        <f t="shared" ca="1" si="5"/>
        <v>46205</v>
      </c>
      <c r="C80" s="479">
        <f t="shared" ca="1" si="6"/>
        <v>31</v>
      </c>
      <c r="D80" s="488">
        <f>'Класична 2 а_2'!F80</f>
        <v>227600.00000000052</v>
      </c>
      <c r="E80" s="489">
        <f ca="1">SUM(F80:O80)</f>
        <v>45634.826798173526</v>
      </c>
      <c r="F80" s="488">
        <f>'Класична 2 а_2'!G80</f>
        <v>18966.666666666668</v>
      </c>
      <c r="G80" s="489">
        <f ca="1">'Класична 2 а_2'!H80</f>
        <v>2512.9534246575395</v>
      </c>
      <c r="H80" s="481">
        <f t="shared" si="2"/>
        <v>0</v>
      </c>
      <c r="I80" s="489"/>
      <c r="J80" s="489"/>
      <c r="K80" s="489"/>
      <c r="L80" s="489">
        <f>E5*Q11*0.4</f>
        <v>23670.400000000001</v>
      </c>
      <c r="M80" s="483">
        <f ca="1">(D80+G81+G82+G83+G84+G85+G86+G87+G88+G89+G90+G91+G92)*Q12</f>
        <v>484.80670684931619</v>
      </c>
      <c r="N80" s="489"/>
      <c r="O80" s="489"/>
      <c r="P80" s="485" t="s">
        <v>142</v>
      </c>
      <c r="Q80" s="485" t="s">
        <v>142</v>
      </c>
    </row>
    <row r="81" spans="1:23" x14ac:dyDescent="0.35">
      <c r="A81" s="486">
        <f t="shared" si="8"/>
        <v>49</v>
      </c>
      <c r="B81" s="487">
        <f t="shared" ca="1" si="5"/>
        <v>46236</v>
      </c>
      <c r="C81" s="479">
        <f t="shared" ca="1" si="6"/>
        <v>31</v>
      </c>
      <c r="D81" s="488">
        <f>'Класична 2 а_2'!F81</f>
        <v>208633.33333333387</v>
      </c>
      <c r="E81" s="489">
        <f t="shared" ca="1" si="9"/>
        <v>21286.315981735166</v>
      </c>
      <c r="F81" s="488">
        <f>'Класична 2 а_2'!G81</f>
        <v>18966.666666666668</v>
      </c>
      <c r="G81" s="489">
        <f ca="1">'Класична 2 а_2'!H81</f>
        <v>2319.6493150684983</v>
      </c>
      <c r="H81" s="481">
        <f t="shared" si="2"/>
        <v>0</v>
      </c>
      <c r="I81" s="489"/>
      <c r="J81" s="489"/>
      <c r="K81" s="489"/>
      <c r="L81" s="489"/>
      <c r="M81" s="483"/>
      <c r="N81" s="489"/>
      <c r="O81" s="489"/>
      <c r="P81" s="485" t="s">
        <v>142</v>
      </c>
      <c r="Q81" s="485" t="s">
        <v>142</v>
      </c>
    </row>
    <row r="82" spans="1:23" x14ac:dyDescent="0.35">
      <c r="A82" s="486">
        <f t="shared" si="8"/>
        <v>50</v>
      </c>
      <c r="B82" s="487">
        <f t="shared" ca="1" si="5"/>
        <v>46267</v>
      </c>
      <c r="C82" s="479">
        <f t="shared" ca="1" si="6"/>
        <v>30</v>
      </c>
      <c r="D82" s="488">
        <f>'Класична 2 а_2'!F82</f>
        <v>189666.66666666721</v>
      </c>
      <c r="E82" s="489">
        <f t="shared" ca="1" si="9"/>
        <v>21024.420091324206</v>
      </c>
      <c r="F82" s="488">
        <f>'Класична 2 а_2'!G82</f>
        <v>18966.666666666668</v>
      </c>
      <c r="G82" s="489">
        <f ca="1">'Класична 2 а_2'!H82</f>
        <v>2057.7534246575392</v>
      </c>
      <c r="H82" s="481">
        <f t="shared" si="2"/>
        <v>0</v>
      </c>
      <c r="I82" s="489"/>
      <c r="J82" s="489"/>
      <c r="K82" s="489"/>
      <c r="L82" s="489"/>
      <c r="M82" s="483"/>
      <c r="N82" s="489"/>
      <c r="O82" s="489"/>
      <c r="P82" s="485" t="s">
        <v>142</v>
      </c>
      <c r="Q82" s="485" t="s">
        <v>142</v>
      </c>
    </row>
    <row r="83" spans="1:23" x14ac:dyDescent="0.35">
      <c r="A83" s="486">
        <f t="shared" si="8"/>
        <v>51</v>
      </c>
      <c r="B83" s="487">
        <f t="shared" ca="1" si="5"/>
        <v>46297</v>
      </c>
      <c r="C83" s="479">
        <f t="shared" ca="1" si="6"/>
        <v>31</v>
      </c>
      <c r="D83" s="488">
        <f>'Класична 2 а_2'!F83</f>
        <v>170700.00000000055</v>
      </c>
      <c r="E83" s="489">
        <f t="shared" ca="1" si="9"/>
        <v>20899.707762557086</v>
      </c>
      <c r="F83" s="488">
        <f>'Класична 2 а_2'!G83</f>
        <v>18966.666666666668</v>
      </c>
      <c r="G83" s="489">
        <f ca="1">'Класична 2 а_2'!H83</f>
        <v>1933.0410958904163</v>
      </c>
      <c r="H83" s="481">
        <f t="shared" si="2"/>
        <v>0</v>
      </c>
      <c r="I83" s="489"/>
      <c r="J83" s="489"/>
      <c r="K83" s="489"/>
      <c r="L83" s="489"/>
      <c r="M83" s="483"/>
      <c r="N83" s="489"/>
      <c r="O83" s="489"/>
      <c r="P83" s="485" t="s">
        <v>142</v>
      </c>
      <c r="Q83" s="485" t="s">
        <v>142</v>
      </c>
    </row>
    <row r="84" spans="1:23" x14ac:dyDescent="0.35">
      <c r="A84" s="486">
        <f t="shared" si="8"/>
        <v>52</v>
      </c>
      <c r="B84" s="487">
        <f t="shared" ca="1" si="5"/>
        <v>46328</v>
      </c>
      <c r="C84" s="479">
        <f t="shared" ca="1" si="6"/>
        <v>30</v>
      </c>
      <c r="D84" s="488">
        <f>'Класична 2 а_2'!F84</f>
        <v>151733.3333333339</v>
      </c>
      <c r="E84" s="489">
        <f t="shared" ca="1" si="9"/>
        <v>20650.283105022838</v>
      </c>
      <c r="F84" s="488">
        <f>'Класична 2 а_2'!G84</f>
        <v>18966.666666666668</v>
      </c>
      <c r="G84" s="489">
        <f ca="1">'Класична 2 а_2'!H84</f>
        <v>1683.6164383561697</v>
      </c>
      <c r="H84" s="481">
        <f t="shared" si="2"/>
        <v>0</v>
      </c>
      <c r="I84" s="489"/>
      <c r="J84" s="489"/>
      <c r="K84" s="489"/>
      <c r="L84" s="489"/>
      <c r="M84" s="483"/>
      <c r="N84" s="489"/>
      <c r="O84" s="489"/>
      <c r="P84" s="485" t="s">
        <v>142</v>
      </c>
      <c r="Q84" s="485" t="s">
        <v>142</v>
      </c>
    </row>
    <row r="85" spans="1:23" x14ac:dyDescent="0.35">
      <c r="A85" s="486">
        <f t="shared" si="8"/>
        <v>53</v>
      </c>
      <c r="B85" s="487">
        <f t="shared" ca="1" si="5"/>
        <v>46358</v>
      </c>
      <c r="C85" s="479">
        <f t="shared" ca="1" si="6"/>
        <v>31</v>
      </c>
      <c r="D85" s="488">
        <f>'Класична 2 а_2'!F85</f>
        <v>132766.66666666724</v>
      </c>
      <c r="E85" s="489">
        <f t="shared" ca="1" si="9"/>
        <v>20513.099543379001</v>
      </c>
      <c r="F85" s="488">
        <f>'Класична 2 а_2'!G85</f>
        <v>18966.666666666668</v>
      </c>
      <c r="G85" s="489">
        <f ca="1">'Класична 2 а_2'!H85</f>
        <v>1546.4328767123343</v>
      </c>
      <c r="H85" s="481">
        <f t="shared" si="2"/>
        <v>0</v>
      </c>
      <c r="I85" s="489"/>
      <c r="J85" s="489"/>
      <c r="K85" s="489"/>
      <c r="L85" s="489"/>
      <c r="M85" s="483"/>
      <c r="N85" s="489"/>
      <c r="O85" s="489"/>
      <c r="P85" s="485" t="s">
        <v>142</v>
      </c>
      <c r="Q85" s="485" t="s">
        <v>142</v>
      </c>
    </row>
    <row r="86" spans="1:23" x14ac:dyDescent="0.35">
      <c r="A86" s="486">
        <f t="shared" si="8"/>
        <v>54</v>
      </c>
      <c r="B86" s="487">
        <f t="shared" ca="1" si="5"/>
        <v>46389</v>
      </c>
      <c r="C86" s="479">
        <f t="shared" ca="1" si="6"/>
        <v>31</v>
      </c>
      <c r="D86" s="488">
        <f>'Класична 2 а_2'!F86</f>
        <v>113800.00000000057</v>
      </c>
      <c r="E86" s="489">
        <f t="shared" ca="1" si="9"/>
        <v>20319.795433789961</v>
      </c>
      <c r="F86" s="488">
        <f>'Класична 2 а_2'!G86</f>
        <v>18966.666666666668</v>
      </c>
      <c r="G86" s="489">
        <f ca="1">'Класична 2 а_2'!H86</f>
        <v>1353.1287671232933</v>
      </c>
      <c r="H86" s="481">
        <f t="shared" si="2"/>
        <v>0</v>
      </c>
      <c r="I86" s="489"/>
      <c r="J86" s="489"/>
      <c r="K86" s="489"/>
      <c r="L86" s="489"/>
      <c r="M86" s="483"/>
      <c r="N86" s="489"/>
      <c r="O86" s="489"/>
      <c r="P86" s="485" t="s">
        <v>142</v>
      </c>
      <c r="Q86" s="485" t="s">
        <v>142</v>
      </c>
    </row>
    <row r="87" spans="1:23" x14ac:dyDescent="0.35">
      <c r="A87" s="486">
        <f t="shared" si="8"/>
        <v>55</v>
      </c>
      <c r="B87" s="487">
        <f t="shared" ca="1" si="5"/>
        <v>46420</v>
      </c>
      <c r="C87" s="479">
        <f t="shared" ca="1" si="6"/>
        <v>28</v>
      </c>
      <c r="D87" s="488">
        <f>'Класична 2 а_2'!F87</f>
        <v>94833.333333333896</v>
      </c>
      <c r="E87" s="489">
        <f t="shared" ca="1" si="9"/>
        <v>20014.25022831051</v>
      </c>
      <c r="F87" s="488">
        <f>'Класична 2 а_2'!G87</f>
        <v>18966.666666666668</v>
      </c>
      <c r="G87" s="489">
        <f ca="1">'Класична 2 а_2'!H87</f>
        <v>1047.5835616438408</v>
      </c>
      <c r="H87" s="481">
        <f t="shared" si="2"/>
        <v>0</v>
      </c>
      <c r="I87" s="489"/>
      <c r="J87" s="489"/>
      <c r="K87" s="489"/>
      <c r="L87" s="489"/>
      <c r="M87" s="483"/>
      <c r="N87" s="489"/>
      <c r="O87" s="489"/>
      <c r="P87" s="485" t="s">
        <v>142</v>
      </c>
      <c r="Q87" s="485" t="s">
        <v>142</v>
      </c>
    </row>
    <row r="88" spans="1:23" x14ac:dyDescent="0.35">
      <c r="A88" s="486">
        <f t="shared" si="8"/>
        <v>56</v>
      </c>
      <c r="B88" s="487">
        <f t="shared" ca="1" si="5"/>
        <v>46448</v>
      </c>
      <c r="C88" s="479">
        <f t="shared" ca="1" si="6"/>
        <v>31</v>
      </c>
      <c r="D88" s="488">
        <f>'Класична 2 а_2'!F88</f>
        <v>75866.666666667224</v>
      </c>
      <c r="E88" s="489">
        <f t="shared" ca="1" si="9"/>
        <v>19933.18721461188</v>
      </c>
      <c r="F88" s="488">
        <f>'Класична 2 а_2'!G88</f>
        <v>18966.666666666668</v>
      </c>
      <c r="G88" s="489">
        <f ca="1">'Класична 2 а_2'!H88</f>
        <v>966.52054794521121</v>
      </c>
      <c r="H88" s="481">
        <f t="shared" si="2"/>
        <v>0</v>
      </c>
      <c r="I88" s="489"/>
      <c r="J88" s="489"/>
      <c r="K88" s="489"/>
      <c r="L88" s="489"/>
      <c r="M88" s="483"/>
      <c r="N88" s="489"/>
      <c r="O88" s="489"/>
      <c r="P88" s="485" t="s">
        <v>142</v>
      </c>
      <c r="Q88" s="485" t="s">
        <v>142</v>
      </c>
    </row>
    <row r="89" spans="1:23" x14ac:dyDescent="0.35">
      <c r="A89" s="486">
        <f t="shared" si="8"/>
        <v>57</v>
      </c>
      <c r="B89" s="487">
        <f t="shared" ca="1" si="5"/>
        <v>46479</v>
      </c>
      <c r="C89" s="479">
        <f t="shared" ca="1" si="6"/>
        <v>30</v>
      </c>
      <c r="D89" s="488">
        <f>'Класична 2 а_2'!F89</f>
        <v>56900.000000000553</v>
      </c>
      <c r="E89" s="489">
        <f t="shared" ca="1" si="9"/>
        <v>19714.940639269415</v>
      </c>
      <c r="F89" s="488">
        <f>'Класична 2 а_2'!G89</f>
        <v>18966.666666666668</v>
      </c>
      <c r="G89" s="489">
        <f ca="1">'Класична 2 а_2'!H89</f>
        <v>748.27397260274529</v>
      </c>
      <c r="H89" s="481">
        <f t="shared" si="2"/>
        <v>0</v>
      </c>
      <c r="I89" s="489"/>
      <c r="J89" s="489"/>
      <c r="K89" s="489"/>
      <c r="L89" s="489"/>
      <c r="M89" s="483"/>
      <c r="N89" s="489"/>
      <c r="O89" s="489"/>
      <c r="P89" s="485" t="s">
        <v>142</v>
      </c>
      <c r="Q89" s="485" t="s">
        <v>142</v>
      </c>
    </row>
    <row r="90" spans="1:23" x14ac:dyDescent="0.35">
      <c r="A90" s="486">
        <f t="shared" si="8"/>
        <v>58</v>
      </c>
      <c r="B90" s="487">
        <f t="shared" ca="1" si="5"/>
        <v>46509</v>
      </c>
      <c r="C90" s="479">
        <f t="shared" ca="1" si="6"/>
        <v>31</v>
      </c>
      <c r="D90" s="488">
        <f>'Класична 2 а_2'!F90</f>
        <v>37933.333333333881</v>
      </c>
      <c r="E90" s="489">
        <f t="shared" ca="1" si="9"/>
        <v>19546.578995433796</v>
      </c>
      <c r="F90" s="488">
        <f>'Класична 2 а_2'!G90</f>
        <v>18966.666666666668</v>
      </c>
      <c r="G90" s="489">
        <f ca="1">'Класична 2 а_2'!H90</f>
        <v>579.912328767129</v>
      </c>
      <c r="H90" s="481">
        <f t="shared" si="2"/>
        <v>0</v>
      </c>
      <c r="I90" s="489"/>
      <c r="J90" s="489"/>
      <c r="K90" s="489"/>
      <c r="L90" s="489"/>
      <c r="M90" s="483"/>
      <c r="N90" s="489"/>
      <c r="O90" s="489"/>
      <c r="P90" s="485" t="s">
        <v>142</v>
      </c>
      <c r="Q90" s="485" t="s">
        <v>142</v>
      </c>
    </row>
    <row r="91" spans="1:23" x14ac:dyDescent="0.35">
      <c r="A91" s="486">
        <f t="shared" si="8"/>
        <v>59</v>
      </c>
      <c r="B91" s="487">
        <f t="shared" ca="1" si="5"/>
        <v>46540</v>
      </c>
      <c r="C91" s="479">
        <f t="shared" ca="1" si="6"/>
        <v>30</v>
      </c>
      <c r="D91" s="488">
        <f>'Класична 2 а_2'!F91</f>
        <v>18966.666666667214</v>
      </c>
      <c r="E91" s="489">
        <f t="shared" ca="1" si="9"/>
        <v>19340.803652968043</v>
      </c>
      <c r="F91" s="488">
        <f>'Класична 2 а_2'!G91</f>
        <v>18966.666666666668</v>
      </c>
      <c r="G91" s="489">
        <f ca="1">'Класична 2 а_2'!H91</f>
        <v>374.13698630137526</v>
      </c>
      <c r="H91" s="481">
        <f t="shared" si="2"/>
        <v>0</v>
      </c>
      <c r="I91" s="489"/>
      <c r="J91" s="489"/>
      <c r="K91" s="489"/>
      <c r="L91" s="489"/>
      <c r="M91" s="483"/>
      <c r="N91" s="489"/>
      <c r="O91" s="489"/>
      <c r="P91" s="485" t="s">
        <v>142</v>
      </c>
      <c r="Q91" s="485" t="s">
        <v>142</v>
      </c>
    </row>
    <row r="92" spans="1:23" x14ac:dyDescent="0.35">
      <c r="A92" s="486">
        <f t="shared" si="8"/>
        <v>60</v>
      </c>
      <c r="B92" s="487">
        <f t="shared" ca="1" si="5"/>
        <v>46570</v>
      </c>
      <c r="C92" s="479">
        <f t="shared" ca="1" si="6"/>
        <v>31</v>
      </c>
      <c r="D92" s="488">
        <f>'Класична 2 а_2'!F92</f>
        <v>5.4569682106375694E-10</v>
      </c>
      <c r="E92" s="489">
        <f t="shared" ca="1" si="9"/>
        <v>19159.970776255715</v>
      </c>
      <c r="F92" s="488">
        <f>'Класична 2 а_2'!G92</f>
        <v>18966.666666666668</v>
      </c>
      <c r="G92" s="489">
        <f ca="1">'Класична 2 а_2'!H92</f>
        <v>193.30410958904667</v>
      </c>
      <c r="H92" s="481">
        <f t="shared" si="2"/>
        <v>0</v>
      </c>
      <c r="I92" s="489"/>
      <c r="J92" s="489"/>
      <c r="K92" s="489"/>
      <c r="L92" s="489"/>
      <c r="M92" s="483"/>
      <c r="N92" s="489"/>
      <c r="O92" s="489"/>
      <c r="P92" s="485" t="s">
        <v>142</v>
      </c>
      <c r="Q92" s="485" t="s">
        <v>142</v>
      </c>
    </row>
    <row r="93" spans="1:23" x14ac:dyDescent="0.35">
      <c r="A93" s="496" t="s">
        <v>132</v>
      </c>
      <c r="B93" s="496"/>
      <c r="C93" s="496"/>
      <c r="D93" s="496"/>
      <c r="E93" s="497">
        <f ca="1">SUM($E$32:E92)-$F$32</f>
        <v>1699439.2603397262</v>
      </c>
      <c r="F93" s="488">
        <f>SUM($F$33:F92)</f>
        <v>1137999.9999999995</v>
      </c>
      <c r="G93" s="489">
        <f ca="1">SUM($G$33:G92)</f>
        <v>347398.66301369888</v>
      </c>
      <c r="H93" s="489">
        <f>SUM($H$32:H77)</f>
        <v>0</v>
      </c>
      <c r="I93" s="489">
        <f>SUM(I$32:$I92)</f>
        <v>5690</v>
      </c>
      <c r="J93" s="489">
        <f>SUM(J$32:$J92)</f>
        <v>0</v>
      </c>
      <c r="K93" s="489">
        <f>SUM(K$32:$K92)</f>
        <v>5500</v>
      </c>
      <c r="L93" s="489">
        <f>SUM($L$32:L92)</f>
        <v>195280.8</v>
      </c>
      <c r="M93" s="483">
        <f ca="1">SUM($M$32:M92)</f>
        <v>7522.7973260274021</v>
      </c>
      <c r="N93" s="489">
        <f>SUM($N$32:N77)</f>
        <v>47</v>
      </c>
      <c r="O93" s="489">
        <f>SUM($O$32:O77)</f>
        <v>0</v>
      </c>
      <c r="P93" s="498">
        <f ca="1">XIRR($E$32:E92,$B$32:B92)</f>
        <v>0.21753310561180114</v>
      </c>
      <c r="Q93" s="489" t="str">
        <f>IF(A77=$E$13,F93+G93+H93+I93+J93+K93+L93+M93+O93+N93,"")</f>
        <v/>
      </c>
    </row>
    <row r="94" spans="1:23" x14ac:dyDescent="0.35">
      <c r="A94" s="499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1"/>
      <c r="S94" s="501"/>
      <c r="T94" s="501"/>
      <c r="U94" s="501"/>
      <c r="V94" s="501"/>
      <c r="W94" s="501"/>
    </row>
    <row r="95" spans="1:23" x14ac:dyDescent="0.35">
      <c r="A95" s="500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1"/>
      <c r="S95" s="501"/>
      <c r="T95" s="501"/>
      <c r="U95" s="501"/>
      <c r="V95" s="501"/>
      <c r="W95" s="501"/>
    </row>
    <row r="96" spans="1:23" x14ac:dyDescent="0.35">
      <c r="A96" s="500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1"/>
      <c r="S96" s="501"/>
      <c r="T96" s="501"/>
      <c r="U96" s="501"/>
      <c r="V96" s="501"/>
      <c r="W96" s="501"/>
    </row>
    <row r="97" spans="1:23" x14ac:dyDescent="0.35">
      <c r="A97" s="500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1"/>
      <c r="S97" s="501"/>
      <c r="T97" s="501"/>
      <c r="U97" s="501"/>
      <c r="V97" s="501"/>
      <c r="W97" s="501"/>
    </row>
    <row r="98" spans="1:23" x14ac:dyDescent="0.35">
      <c r="A98" s="500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1"/>
      <c r="S98" s="501"/>
      <c r="T98" s="501"/>
      <c r="U98" s="501"/>
      <c r="V98" s="501"/>
      <c r="W98" s="501"/>
    </row>
    <row r="99" spans="1:23" x14ac:dyDescent="0.35">
      <c r="A99" s="500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1"/>
      <c r="S99" s="501"/>
      <c r="T99" s="501"/>
      <c r="U99" s="501"/>
      <c r="V99" s="501"/>
      <c r="W99" s="501"/>
    </row>
    <row r="100" spans="1:23" x14ac:dyDescent="0.35">
      <c r="A100" s="501"/>
      <c r="B100" s="501"/>
      <c r="C100" s="501"/>
      <c r="D100" s="501"/>
      <c r="E100" s="501"/>
      <c r="F100" s="501"/>
      <c r="G100" s="501"/>
      <c r="H100" s="501"/>
      <c r="I100" s="501"/>
      <c r="J100" s="501"/>
      <c r="K100" s="501"/>
      <c r="L100" s="501"/>
      <c r="M100" s="501"/>
      <c r="N100" s="501"/>
      <c r="O100" s="501"/>
      <c r="P100" s="501"/>
      <c r="Q100" s="501"/>
      <c r="R100" s="501"/>
      <c r="S100" s="501"/>
      <c r="T100" s="501"/>
      <c r="U100" s="501"/>
      <c r="V100" s="501"/>
      <c r="W100" s="501"/>
    </row>
    <row r="101" spans="1:23" x14ac:dyDescent="0.35">
      <c r="A101" s="501"/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</row>
    <row r="102" spans="1:23" ht="15" customHeight="1" x14ac:dyDescent="0.35">
      <c r="A102" s="501"/>
      <c r="B102" s="501"/>
      <c r="C102" s="501"/>
      <c r="D102" s="501"/>
      <c r="E102" s="501"/>
      <c r="F102" s="501"/>
      <c r="G102" s="501"/>
      <c r="H102" s="501"/>
      <c r="I102" s="501"/>
      <c r="J102" s="501"/>
      <c r="K102" s="501"/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</row>
    <row r="103" spans="1:23" ht="15" customHeight="1" x14ac:dyDescent="0.35">
      <c r="A103" s="501"/>
      <c r="B103" s="501"/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</row>
    <row r="104" spans="1:23" ht="15" customHeight="1" x14ac:dyDescent="0.35">
      <c r="A104" s="501"/>
      <c r="B104" s="501"/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</row>
  </sheetData>
  <sheetProtection algorithmName="SHA-512" hashValue="QkaVcISdJU6anUGg0JNQaQ4IcMx/tMzwCvJSu7UCtJoeHf7C8Y1XWc2idQaX8fcZiCjpCrgfGMrl2vmwC0cFZg==" saltValue="uQD2HS2KzuqxEduHPpLNLw==" spinCount="100000" sheet="1" objects="1" scenarios="1" formatCells="0"/>
  <mergeCells count="49">
    <mergeCell ref="O17:P17"/>
    <mergeCell ref="O15:P15"/>
    <mergeCell ref="O16:P16"/>
    <mergeCell ref="O18:P18"/>
    <mergeCell ref="A94:Q99"/>
    <mergeCell ref="J25:J31"/>
    <mergeCell ref="K25:K31"/>
    <mergeCell ref="L25:L31"/>
    <mergeCell ref="M25:M31"/>
    <mergeCell ref="N25:N31"/>
    <mergeCell ref="O25:O31"/>
    <mergeCell ref="A22:A31"/>
    <mergeCell ref="B22:B31"/>
    <mergeCell ref="C22:C31"/>
    <mergeCell ref="D22:D31"/>
    <mergeCell ref="E22:E31"/>
    <mergeCell ref="F22:O22"/>
    <mergeCell ref="P22:P31"/>
    <mergeCell ref="Q22:Q31"/>
    <mergeCell ref="F23:F31"/>
    <mergeCell ref="G23:G31"/>
    <mergeCell ref="H23:O23"/>
    <mergeCell ref="H24:J24"/>
    <mergeCell ref="K24:O24"/>
    <mergeCell ref="H25:H31"/>
    <mergeCell ref="I25:I31"/>
    <mergeCell ref="E15:F15"/>
    <mergeCell ref="E16:F16"/>
    <mergeCell ref="A18:F18"/>
    <mergeCell ref="A19:B19"/>
    <mergeCell ref="E12:F12"/>
    <mergeCell ref="E13:F13"/>
    <mergeCell ref="Q9:Q10"/>
    <mergeCell ref="E10:F10"/>
    <mergeCell ref="A2:Q2"/>
    <mergeCell ref="A3:F3"/>
    <mergeCell ref="A4:Q4"/>
    <mergeCell ref="O7:P8"/>
    <mergeCell ref="Q7:Q8"/>
    <mergeCell ref="A6:D6"/>
    <mergeCell ref="E5:F5"/>
    <mergeCell ref="E6:F6"/>
    <mergeCell ref="E8:F8"/>
    <mergeCell ref="E9:F9"/>
    <mergeCell ref="O14:P14"/>
    <mergeCell ref="E7:F7"/>
    <mergeCell ref="A1:E1"/>
    <mergeCell ref="O9:P10"/>
    <mergeCell ref="E11:F1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74"/>
  <sheetViews>
    <sheetView view="pageBreakPreview" topLeftCell="A103" zoomScaleNormal="90" zoomScaleSheetLayoutView="100" workbookViewId="0">
      <selection activeCell="E16" sqref="E16:H16"/>
    </sheetView>
  </sheetViews>
  <sheetFormatPr defaultColWidth="9.1796875" defaultRowHeight="14.5" x14ac:dyDescent="0.35"/>
  <cols>
    <col min="1" max="1" width="0.26953125" style="8" customWidth="1"/>
    <col min="2" max="2" width="4.54296875" style="8" customWidth="1"/>
    <col min="3" max="3" width="12.1796875" style="8" customWidth="1"/>
    <col min="4" max="4" width="8.7265625" style="8" customWidth="1"/>
    <col min="5" max="5" width="13.54296875" style="8" customWidth="1"/>
    <col min="6" max="6" width="13.26953125" style="8" customWidth="1"/>
    <col min="7" max="7" width="12.54296875" style="8" customWidth="1"/>
    <col min="8" max="8" width="13.1796875" style="8" customWidth="1"/>
    <col min="9" max="9" width="9.7265625" style="8" customWidth="1"/>
    <col min="10" max="10" width="9.1796875" style="8"/>
    <col min="11" max="11" width="11" style="8" customWidth="1"/>
    <col min="12" max="12" width="10.26953125" style="8" customWidth="1"/>
    <col min="13" max="13" width="14.54296875" style="8" customWidth="1"/>
    <col min="14" max="14" width="14.81640625" style="8" customWidth="1"/>
    <col min="15" max="15" width="9.7265625" style="8" customWidth="1"/>
    <col min="16" max="16" width="12.1796875" style="8" customWidth="1"/>
    <col min="17" max="17" width="14.81640625" style="8" customWidth="1"/>
    <col min="18" max="18" width="9.1796875" style="8"/>
    <col min="19" max="19" width="10.81640625" style="8" customWidth="1"/>
    <col min="20" max="20" width="15.54296875" style="17" customWidth="1"/>
    <col min="21" max="16384" width="9.1796875" style="8"/>
  </cols>
  <sheetData>
    <row r="1" spans="2:22" ht="217.5" x14ac:dyDescent="0.35">
      <c r="B1" s="7"/>
      <c r="C1" s="7"/>
      <c r="D1" s="7"/>
      <c r="E1" s="7"/>
      <c r="F1" s="7"/>
      <c r="G1" s="7"/>
      <c r="H1" s="7"/>
      <c r="I1" s="7"/>
      <c r="J1" s="157" t="s">
        <v>143</v>
      </c>
      <c r="K1" s="153"/>
      <c r="L1" s="153"/>
      <c r="M1" s="153"/>
      <c r="N1" s="119"/>
      <c r="O1" s="154"/>
      <c r="P1" s="7"/>
      <c r="Q1" s="7"/>
    </row>
    <row r="2" spans="2:22" x14ac:dyDescent="0.3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22" x14ac:dyDescent="0.35">
      <c r="B3" s="7"/>
      <c r="C3" s="7"/>
      <c r="D3" s="7"/>
      <c r="E3" s="7"/>
      <c r="F3" s="7"/>
      <c r="G3" s="7"/>
      <c r="H3" s="7"/>
      <c r="I3" s="7"/>
      <c r="J3" s="250" t="s">
        <v>46</v>
      </c>
      <c r="K3" s="251"/>
      <c r="L3" s="18"/>
      <c r="M3" s="19" t="s">
        <v>44</v>
      </c>
      <c r="N3" s="226" t="s">
        <v>106</v>
      </c>
      <c r="O3" s="227"/>
      <c r="P3" s="227"/>
      <c r="Q3" s="123"/>
    </row>
    <row r="4" spans="2:22" ht="11.25" customHeight="1" x14ac:dyDescent="0.35">
      <c r="B4" s="7"/>
      <c r="C4" s="7"/>
      <c r="D4" s="7"/>
      <c r="E4" s="7"/>
      <c r="F4" s="7"/>
      <c r="G4" s="7"/>
      <c r="H4" s="7"/>
      <c r="I4" s="7"/>
      <c r="J4" s="20"/>
      <c r="K4" s="21"/>
      <c r="L4" s="10"/>
      <c r="M4" s="22"/>
      <c r="N4" s="22"/>
      <c r="O4" s="22"/>
      <c r="P4" s="22"/>
      <c r="Q4" s="22"/>
    </row>
    <row r="5" spans="2:22" ht="18" customHeight="1" x14ac:dyDescent="0.45">
      <c r="B5" s="273" t="s">
        <v>103</v>
      </c>
      <c r="C5" s="273"/>
      <c r="D5" s="273"/>
      <c r="E5" s="273"/>
      <c r="F5" s="274"/>
      <c r="G5" s="7"/>
      <c r="H5" s="7"/>
      <c r="I5" s="7"/>
      <c r="J5" s="250" t="s">
        <v>47</v>
      </c>
      <c r="K5" s="251"/>
      <c r="L5" s="18"/>
      <c r="M5" s="19" t="s">
        <v>44</v>
      </c>
      <c r="N5" s="228" t="str">
        <f>E10</f>
        <v>Дученко Катерина Андріївна</v>
      </c>
      <c r="O5" s="229"/>
      <c r="P5" s="229"/>
      <c r="Q5" s="122"/>
    </row>
    <row r="6" spans="2:22" ht="47.25" customHeight="1" x14ac:dyDescent="0.45">
      <c r="B6" s="7"/>
      <c r="C6" s="7"/>
      <c r="D6" s="7"/>
      <c r="E6" s="7"/>
      <c r="F6" s="9" t="s">
        <v>107</v>
      </c>
      <c r="G6" s="9"/>
      <c r="H6" s="7"/>
      <c r="I6" s="7"/>
      <c r="J6" s="7"/>
      <c r="K6" s="7"/>
      <c r="L6" s="7"/>
      <c r="M6" s="7"/>
      <c r="N6" s="7"/>
      <c r="O6" s="7"/>
      <c r="P6" s="7"/>
      <c r="Q6" s="7"/>
    </row>
    <row r="7" spans="2:22" x14ac:dyDescent="0.3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22" s="14" customFormat="1" ht="14.25" customHeight="1" x14ac:dyDescent="0.3">
      <c r="B8" s="13"/>
      <c r="C8" s="232" t="s">
        <v>0</v>
      </c>
      <c r="D8" s="233"/>
      <c r="E8" s="267">
        <v>44274</v>
      </c>
      <c r="F8" s="268"/>
      <c r="G8" s="268"/>
      <c r="H8" s="269"/>
      <c r="J8" s="256" t="s">
        <v>12</v>
      </c>
      <c r="K8" s="257"/>
      <c r="L8" s="257"/>
      <c r="M8" s="184" t="s">
        <v>104</v>
      </c>
      <c r="N8" s="185" t="s">
        <v>17</v>
      </c>
      <c r="O8" s="234" t="s">
        <v>105</v>
      </c>
      <c r="P8" s="235"/>
      <c r="Q8" s="23"/>
      <c r="R8" s="1"/>
      <c r="S8" s="15"/>
      <c r="T8" s="24"/>
      <c r="U8" s="2"/>
      <c r="V8" s="2"/>
    </row>
    <row r="9" spans="2:22" s="14" customFormat="1" ht="8.25" customHeight="1" x14ac:dyDescent="0.3">
      <c r="B9" s="13"/>
      <c r="C9" s="25"/>
      <c r="D9" s="26"/>
      <c r="E9" s="172"/>
      <c r="F9" s="172"/>
      <c r="G9" s="172"/>
      <c r="H9" s="173"/>
      <c r="I9" s="3"/>
      <c r="J9" s="25"/>
      <c r="K9" s="27"/>
      <c r="L9" s="27"/>
      <c r="M9" s="177"/>
      <c r="N9" s="172"/>
      <c r="O9" s="178"/>
      <c r="P9" s="173"/>
      <c r="Q9" s="23"/>
      <c r="R9" s="1"/>
      <c r="S9" s="15"/>
      <c r="T9" s="24"/>
      <c r="U9" s="2"/>
      <c r="V9" s="2"/>
    </row>
    <row r="10" spans="2:22" s="14" customFormat="1" ht="14.25" customHeight="1" x14ac:dyDescent="0.35">
      <c r="B10" s="13"/>
      <c r="C10" s="232" t="s">
        <v>18</v>
      </c>
      <c r="D10" s="233"/>
      <c r="E10" s="247" t="s">
        <v>146</v>
      </c>
      <c r="F10" s="248"/>
      <c r="G10" s="248"/>
      <c r="H10" s="249"/>
      <c r="I10" s="28"/>
      <c r="J10" s="283" t="s">
        <v>53</v>
      </c>
      <c r="K10" s="283"/>
      <c r="L10" s="283"/>
      <c r="M10" s="284" t="s">
        <v>147</v>
      </c>
      <c r="N10" s="285"/>
      <c r="O10" s="285"/>
      <c r="P10" s="286"/>
      <c r="Q10" s="23"/>
      <c r="R10" s="1"/>
      <c r="S10" s="15"/>
      <c r="T10" s="24"/>
      <c r="U10" s="2"/>
      <c r="V10" s="2"/>
    </row>
    <row r="11" spans="2:22" ht="8.25" customHeight="1" x14ac:dyDescent="0.35">
      <c r="B11" s="7"/>
      <c r="C11" s="29"/>
      <c r="D11" s="29"/>
      <c r="E11" s="174"/>
      <c r="F11" s="174"/>
      <c r="G11" s="174"/>
      <c r="H11" s="174"/>
      <c r="I11" s="30"/>
      <c r="J11" s="31"/>
      <c r="K11" s="31"/>
      <c r="L11" s="31"/>
      <c r="M11" s="175"/>
      <c r="N11" s="175"/>
      <c r="O11" s="175"/>
      <c r="P11" s="175"/>
      <c r="Q11" s="7"/>
    </row>
    <row r="12" spans="2:22" ht="15.75" customHeight="1" x14ac:dyDescent="0.35">
      <c r="B12" s="7"/>
      <c r="C12" s="246" t="s">
        <v>11</v>
      </c>
      <c r="D12" s="246"/>
      <c r="E12" s="277" t="s">
        <v>64</v>
      </c>
      <c r="F12" s="278"/>
      <c r="G12" s="278"/>
      <c r="H12" s="279"/>
      <c r="J12" s="238" t="s">
        <v>34</v>
      </c>
      <c r="K12" s="239"/>
      <c r="L12" s="240"/>
      <c r="M12" s="241">
        <f ca="1">'Розрах.заг.варт.класичн'!E10</f>
        <v>44744</v>
      </c>
      <c r="N12" s="242"/>
      <c r="O12" s="242"/>
      <c r="P12" s="243"/>
      <c r="Q12" s="7"/>
    </row>
    <row r="13" spans="2:22" ht="8.25" customHeight="1" x14ac:dyDescent="0.35">
      <c r="B13" s="7"/>
      <c r="C13" s="32"/>
      <c r="D13" s="32"/>
      <c r="E13" s="175"/>
      <c r="F13" s="175"/>
      <c r="G13" s="175"/>
      <c r="H13" s="175"/>
      <c r="I13" s="31"/>
      <c r="J13" s="7"/>
      <c r="K13" s="7"/>
      <c r="L13" s="7"/>
      <c r="M13" s="160"/>
      <c r="N13" s="160"/>
      <c r="O13" s="160"/>
      <c r="P13" s="160"/>
      <c r="Q13" s="7"/>
    </row>
    <row r="14" spans="2:22" ht="13.5" customHeight="1" x14ac:dyDescent="0.35">
      <c r="B14" s="7"/>
      <c r="C14" s="246" t="s">
        <v>2</v>
      </c>
      <c r="D14" s="246"/>
      <c r="E14" s="280">
        <f>'Розрах.заг.варт.класичн'!E8</f>
        <v>1138000</v>
      </c>
      <c r="F14" s="281"/>
      <c r="G14" s="281"/>
      <c r="H14" s="282"/>
      <c r="I14" s="7"/>
      <c r="J14" s="264" t="s">
        <v>37</v>
      </c>
      <c r="K14" s="265"/>
      <c r="L14" s="266"/>
      <c r="M14" s="275">
        <f ca="1">'Розрах.заг.варт.класичн'!E11</f>
        <v>46570</v>
      </c>
      <c r="N14" s="276"/>
      <c r="O14" s="276"/>
      <c r="P14" s="235"/>
      <c r="Q14" s="7"/>
    </row>
    <row r="15" spans="2:22" ht="7.5" customHeight="1" x14ac:dyDescent="0.35">
      <c r="B15" s="7"/>
      <c r="C15" s="29"/>
      <c r="D15" s="29"/>
      <c r="E15" s="176"/>
      <c r="F15" s="176"/>
      <c r="G15" s="176"/>
      <c r="H15" s="176"/>
      <c r="I15" s="33"/>
      <c r="J15" s="34"/>
      <c r="K15" s="34"/>
      <c r="L15" s="34"/>
      <c r="M15" s="179"/>
      <c r="N15" s="179"/>
      <c r="O15" s="179"/>
      <c r="P15" s="179"/>
      <c r="Q15" s="7"/>
    </row>
    <row r="16" spans="2:22" ht="15.75" customHeight="1" x14ac:dyDescent="0.35">
      <c r="B16" s="7"/>
      <c r="C16" s="293" t="s">
        <v>43</v>
      </c>
      <c r="D16" s="293"/>
      <c r="E16" s="298" t="s">
        <v>14</v>
      </c>
      <c r="F16" s="242"/>
      <c r="G16" s="242"/>
      <c r="H16" s="243"/>
      <c r="I16" s="35"/>
      <c r="J16" s="258" t="s">
        <v>3</v>
      </c>
      <c r="K16" s="259"/>
      <c r="L16" s="260"/>
      <c r="M16" s="247" t="s">
        <v>63</v>
      </c>
      <c r="N16" s="295"/>
      <c r="O16" s="295"/>
      <c r="P16" s="296"/>
    </row>
    <row r="17" spans="2:21" ht="15" customHeight="1" x14ac:dyDescent="0.35">
      <c r="B17" s="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7"/>
    </row>
    <row r="18" spans="2:21" ht="12.75" customHeight="1" x14ac:dyDescent="0.35">
      <c r="B18" s="261" t="s">
        <v>45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3"/>
    </row>
    <row r="19" spans="2:21" ht="15" customHeight="1" x14ac:dyDescent="0.35">
      <c r="B19" s="287" t="s">
        <v>5</v>
      </c>
      <c r="C19" s="288"/>
      <c r="D19" s="218" t="s">
        <v>20</v>
      </c>
      <c r="E19" s="222"/>
      <c r="F19" s="223"/>
      <c r="G19" s="207" t="s">
        <v>94</v>
      </c>
      <c r="H19" s="203"/>
      <c r="I19" s="208" t="s">
        <v>139</v>
      </c>
      <c r="J19" s="212" t="s">
        <v>4</v>
      </c>
      <c r="K19" s="252" t="s">
        <v>19</v>
      </c>
      <c r="L19" s="253"/>
      <c r="M19" s="244" t="s">
        <v>49</v>
      </c>
      <c r="N19" s="245"/>
      <c r="O19" s="212" t="s">
        <v>99</v>
      </c>
      <c r="P19" s="270"/>
      <c r="Q19" s="7"/>
    </row>
    <row r="20" spans="2:21" ht="49.5" customHeight="1" x14ac:dyDescent="0.35">
      <c r="B20" s="289"/>
      <c r="C20" s="290"/>
      <c r="D20" s="137" t="s">
        <v>98</v>
      </c>
      <c r="E20" s="224" t="s">
        <v>51</v>
      </c>
      <c r="F20" s="225"/>
      <c r="G20" s="134" t="s">
        <v>95</v>
      </c>
      <c r="H20" s="134" t="s">
        <v>96</v>
      </c>
      <c r="I20" s="209"/>
      <c r="J20" s="213"/>
      <c r="K20" s="254"/>
      <c r="L20" s="255"/>
      <c r="M20" s="59" t="s">
        <v>65</v>
      </c>
      <c r="N20" s="59" t="s">
        <v>50</v>
      </c>
      <c r="O20" s="271"/>
      <c r="P20" s="272"/>
      <c r="Q20" s="7"/>
    </row>
    <row r="21" spans="2:21" s="37" customFormat="1" ht="17.25" customHeight="1" x14ac:dyDescent="0.35">
      <c r="B21" s="218">
        <v>1</v>
      </c>
      <c r="C21" s="219"/>
      <c r="D21" s="121">
        <v>2</v>
      </c>
      <c r="E21" s="300">
        <v>3</v>
      </c>
      <c r="F21" s="215"/>
      <c r="G21" s="134">
        <v>4</v>
      </c>
      <c r="H21" s="135">
        <v>5</v>
      </c>
      <c r="I21" s="244">
        <v>6</v>
      </c>
      <c r="J21" s="297"/>
      <c r="K21" s="135">
        <v>7</v>
      </c>
      <c r="L21" s="142">
        <v>8</v>
      </c>
      <c r="M21" s="120">
        <v>9</v>
      </c>
      <c r="N21" s="120">
        <v>10</v>
      </c>
      <c r="O21" s="214">
        <v>11</v>
      </c>
      <c r="P21" s="215"/>
      <c r="Q21" s="36"/>
    </row>
    <row r="22" spans="2:21" s="61" customFormat="1" ht="18" customHeight="1" x14ac:dyDescent="0.35">
      <c r="B22" s="220" t="s">
        <v>62</v>
      </c>
      <c r="C22" s="221"/>
      <c r="D22" s="180">
        <f>'Розрах.заг.варт.класичн'!E9</f>
        <v>0.5</v>
      </c>
      <c r="E22" s="301">
        <f>'Розрах.заг.варт.класичн'!E7</f>
        <v>0</v>
      </c>
      <c r="F22" s="302"/>
      <c r="G22" s="181">
        <f>'Розрах.заг.варт.класичн'!E20</f>
        <v>0.12</v>
      </c>
      <c r="H22" s="181">
        <f>'Розрах.заг.варт.класичн'!E20</f>
        <v>0.12</v>
      </c>
      <c r="I22" s="164">
        <f>'Розрах.заг.варт.класичн'!Q16</f>
        <v>0</v>
      </c>
      <c r="J22" s="163">
        <f>'Розрах.заг.варт.класичн'!Q15</f>
        <v>5.0000000000000001E-3</v>
      </c>
      <c r="K22" s="62" t="s">
        <v>48</v>
      </c>
      <c r="L22" s="182">
        <v>365</v>
      </c>
      <c r="M22" s="168">
        <f>'Розрах.заг.варт.класичн'!Q11</f>
        <v>2.5999999999999999E-2</v>
      </c>
      <c r="N22" s="168">
        <f>'Розрах.заг.варт.класичн'!Q12</f>
        <v>2E-3</v>
      </c>
      <c r="O22" s="299">
        <f>'Розрах.заг.варт.класичн'!E13</f>
        <v>60</v>
      </c>
      <c r="P22" s="219"/>
      <c r="Q22" s="143" t="s">
        <v>101</v>
      </c>
      <c r="S22" s="63"/>
      <c r="T22" s="17"/>
    </row>
    <row r="23" spans="2:21" ht="18" customHeight="1" x14ac:dyDescent="0.35">
      <c r="B23" s="3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83">
        <f>O22/12</f>
        <v>5</v>
      </c>
      <c r="P23" s="169">
        <f>MOD(O22,12)</f>
        <v>0</v>
      </c>
      <c r="Q23" s="7"/>
    </row>
    <row r="24" spans="2:21" ht="9" customHeight="1" x14ac:dyDescent="0.35">
      <c r="B24" s="3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9"/>
      <c r="Q24" s="7"/>
    </row>
    <row r="25" spans="2:21" x14ac:dyDescent="0.35">
      <c r="B25" s="294" t="s">
        <v>38</v>
      </c>
      <c r="C25" s="236" t="s">
        <v>21</v>
      </c>
      <c r="D25" s="236" t="s">
        <v>22</v>
      </c>
      <c r="E25" s="236" t="s">
        <v>66</v>
      </c>
      <c r="F25" s="236" t="s">
        <v>31</v>
      </c>
      <c r="G25" s="201" t="s">
        <v>30</v>
      </c>
      <c r="H25" s="202"/>
      <c r="I25" s="202"/>
      <c r="J25" s="202"/>
      <c r="K25" s="202"/>
      <c r="L25" s="202"/>
      <c r="M25" s="202"/>
      <c r="N25" s="202"/>
      <c r="O25" s="203"/>
      <c r="P25" s="204" t="s">
        <v>102</v>
      </c>
      <c r="Q25" s="230"/>
    </row>
    <row r="26" spans="2:21" x14ac:dyDescent="0.35">
      <c r="B26" s="294"/>
      <c r="C26" s="237"/>
      <c r="D26" s="237"/>
      <c r="E26" s="237"/>
      <c r="F26" s="237"/>
      <c r="G26" s="236" t="s">
        <v>32</v>
      </c>
      <c r="H26" s="236" t="s">
        <v>33</v>
      </c>
      <c r="I26" s="201" t="s">
        <v>29</v>
      </c>
      <c r="J26" s="202"/>
      <c r="K26" s="202"/>
      <c r="L26" s="202"/>
      <c r="M26" s="202"/>
      <c r="N26" s="202"/>
      <c r="O26" s="203"/>
      <c r="P26" s="205"/>
      <c r="Q26" s="231"/>
    </row>
    <row r="27" spans="2:21" x14ac:dyDescent="0.35">
      <c r="B27" s="294"/>
      <c r="C27" s="237"/>
      <c r="D27" s="237"/>
      <c r="E27" s="237"/>
      <c r="F27" s="237"/>
      <c r="G27" s="237"/>
      <c r="H27" s="237"/>
      <c r="I27" s="216" t="s">
        <v>27</v>
      </c>
      <c r="J27" s="217"/>
      <c r="K27" s="217"/>
      <c r="L27" s="201" t="s">
        <v>28</v>
      </c>
      <c r="M27" s="202"/>
      <c r="N27" s="202"/>
      <c r="O27" s="203"/>
      <c r="P27" s="205"/>
      <c r="Q27" s="231"/>
    </row>
    <row r="28" spans="2:21" ht="15" customHeight="1" x14ac:dyDescent="0.35">
      <c r="B28" s="294"/>
      <c r="C28" s="237"/>
      <c r="D28" s="237"/>
      <c r="E28" s="237"/>
      <c r="F28" s="237"/>
      <c r="G28" s="237"/>
      <c r="H28" s="237"/>
      <c r="I28" s="208" t="s">
        <v>139</v>
      </c>
      <c r="J28" s="210" t="s">
        <v>97</v>
      </c>
      <c r="K28" s="210" t="s">
        <v>23</v>
      </c>
      <c r="L28" s="216" t="s">
        <v>24</v>
      </c>
      <c r="M28" s="217"/>
      <c r="N28" s="236" t="s">
        <v>41</v>
      </c>
      <c r="O28" s="236" t="s">
        <v>25</v>
      </c>
      <c r="P28" s="205"/>
      <c r="Q28" s="231"/>
    </row>
    <row r="29" spans="2:21" s="40" customFormat="1" ht="56.25" customHeight="1" x14ac:dyDescent="0.3">
      <c r="B29" s="294"/>
      <c r="C29" s="237"/>
      <c r="D29" s="237"/>
      <c r="E29" s="237"/>
      <c r="F29" s="237"/>
      <c r="G29" s="237"/>
      <c r="H29" s="237"/>
      <c r="I29" s="209"/>
      <c r="J29" s="211"/>
      <c r="K29" s="211"/>
      <c r="L29" s="141" t="s">
        <v>40</v>
      </c>
      <c r="M29" s="60" t="s">
        <v>42</v>
      </c>
      <c r="N29" s="237"/>
      <c r="O29" s="237"/>
      <c r="P29" s="206"/>
      <c r="Q29" s="231"/>
    </row>
    <row r="30" spans="2:21" s="42" customFormat="1" x14ac:dyDescent="0.35">
      <c r="B30" s="125">
        <v>1</v>
      </c>
      <c r="C30" s="125">
        <v>2</v>
      </c>
      <c r="D30" s="125">
        <f t="shared" ref="D30:I30" si="0">C30+1</f>
        <v>3</v>
      </c>
      <c r="E30" s="125">
        <f t="shared" si="0"/>
        <v>4</v>
      </c>
      <c r="F30" s="125">
        <f t="shared" si="0"/>
        <v>5</v>
      </c>
      <c r="G30" s="125">
        <f t="shared" si="0"/>
        <v>6</v>
      </c>
      <c r="H30" s="125">
        <f t="shared" si="0"/>
        <v>7</v>
      </c>
      <c r="I30" s="291">
        <f t="shared" si="0"/>
        <v>8</v>
      </c>
      <c r="J30" s="292"/>
      <c r="K30" s="125">
        <f>I30+1</f>
        <v>9</v>
      </c>
      <c r="L30" s="125">
        <f>K30+1</f>
        <v>10</v>
      </c>
      <c r="M30" s="125">
        <f>L30+1</f>
        <v>11</v>
      </c>
      <c r="N30" s="125">
        <f>M30+1</f>
        <v>12</v>
      </c>
      <c r="O30" s="125">
        <f>N30+1</f>
        <v>13</v>
      </c>
      <c r="P30" s="125">
        <f>O30+1</f>
        <v>14</v>
      </c>
      <c r="Q30" s="41"/>
      <c r="T30" s="43"/>
    </row>
    <row r="31" spans="2:21" s="148" customFormat="1" ht="13" x14ac:dyDescent="0.3">
      <c r="B31" s="144"/>
      <c r="C31" s="144" t="s">
        <v>35</v>
      </c>
      <c r="D31" s="145" t="s">
        <v>36</v>
      </c>
      <c r="E31" s="136">
        <f ca="1">SUM(E33:E152)</f>
        <v>1626502.1576328769</v>
      </c>
      <c r="F31" s="145" t="s">
        <v>36</v>
      </c>
      <c r="G31" s="136">
        <f>SUM(G33:G273)</f>
        <v>1137999.9999999995</v>
      </c>
      <c r="H31" s="136">
        <f ca="1">SUM(H33:H152)</f>
        <v>347398.66301369888</v>
      </c>
      <c r="I31" s="162">
        <f>SUM(I32:I152)</f>
        <v>0</v>
      </c>
      <c r="J31" s="162">
        <f>SUM(J32:J152)</f>
        <v>5690</v>
      </c>
      <c r="K31" s="146">
        <f>SUM(K32:K152)</f>
        <v>0</v>
      </c>
      <c r="L31" s="136">
        <f t="shared" ref="L31:O31" si="1">SUM(L32:L152)</f>
        <v>195280.8</v>
      </c>
      <c r="M31" s="136">
        <f t="shared" ca="1" si="1"/>
        <v>7522.7973260274011</v>
      </c>
      <c r="N31" s="146">
        <f t="shared" si="1"/>
        <v>47</v>
      </c>
      <c r="O31" s="146">
        <f t="shared" si="1"/>
        <v>5500</v>
      </c>
      <c r="P31" s="150">
        <f ca="1">P32</f>
        <v>0.21753310561180114</v>
      </c>
      <c r="Q31" s="147"/>
      <c r="S31" s="149" t="s">
        <v>61</v>
      </c>
      <c r="T31" s="149" t="s">
        <v>54</v>
      </c>
      <c r="U31" s="148" t="s">
        <v>100</v>
      </c>
    </row>
    <row r="32" spans="2:21" ht="13.5" customHeight="1" x14ac:dyDescent="0.35">
      <c r="B32" s="44">
        <v>0</v>
      </c>
      <c r="C32" s="45">
        <f ca="1">M12</f>
        <v>44744</v>
      </c>
      <c r="D32" s="46" t="s">
        <v>36</v>
      </c>
      <c r="E32" s="47">
        <f>-E14</f>
        <v>-1138000</v>
      </c>
      <c r="F32" s="152">
        <f>E14</f>
        <v>1138000</v>
      </c>
      <c r="G32" s="46" t="s">
        <v>36</v>
      </c>
      <c r="H32" s="46" t="s">
        <v>36</v>
      </c>
      <c r="I32" s="162">
        <f>I22</f>
        <v>0</v>
      </c>
      <c r="J32" s="170">
        <f>'Розрах.заг.варт.класичн'!I32</f>
        <v>5690</v>
      </c>
      <c r="K32" s="48">
        <v>0</v>
      </c>
      <c r="L32" s="127">
        <f>IF(OR(B32="",B33=""),0,IF(MOD(B32,12)=0,'Розрах.заг.варт.класичн'!$E$5*'Класична 2 а_2'!$M$22,0))</f>
        <v>59176</v>
      </c>
      <c r="M32" s="48">
        <f ca="1">(F32+SUM(H33:H44))*$N$22</f>
        <v>2524.1027068493154</v>
      </c>
      <c r="N32" s="4">
        <f>'Розрах.заг.варт.класичн'!Q14</f>
        <v>47</v>
      </c>
      <c r="O32" s="4">
        <f>'Розрах.заг.варт.класичн'!Q13</f>
        <v>5500</v>
      </c>
      <c r="P32" s="151">
        <f ca="1">S32</f>
        <v>0.21753310561180114</v>
      </c>
      <c r="Q32" s="171">
        <f ca="1">XIRR(T32:T68,C32:C68)</f>
        <v>1.554050147533417E-2</v>
      </c>
      <c r="S32" s="49">
        <f ca="1">MAX(S34:S272)</f>
        <v>0.21753310561180114</v>
      </c>
      <c r="T32" s="50">
        <f ca="1">(I32+J32+K32+L32+M32+N32+O32)-E14</f>
        <v>-1065062.8972931507</v>
      </c>
    </row>
    <row r="33" spans="2:20" x14ac:dyDescent="0.35">
      <c r="B33" s="131">
        <f>IF(B32&lt;$O$22,B32+1,"")</f>
        <v>1</v>
      </c>
      <c r="C33" s="51">
        <f ca="1">IF(B32&lt;$O$22,EDATE(C32,1),"")</f>
        <v>44775</v>
      </c>
      <c r="D33" s="132">
        <f ca="1">IF(B32&lt;$O$22,DAY(EOMONTH(C33,0)),"")</f>
        <v>31</v>
      </c>
      <c r="E33" s="52">
        <f ca="1">IF(B32&lt;$O$22,G33+H33+SUM(I33:O33),"")</f>
        <v>30564.913242009134</v>
      </c>
      <c r="F33" s="133">
        <f>IF(B32&lt;$O$22,F32-G33,"")</f>
        <v>1119033.3333333333</v>
      </c>
      <c r="G33" s="53">
        <f t="shared" ref="G33:G44" si="2">IF(B32&lt;$O$22,$F$32/$O$22,"")</f>
        <v>18966.666666666668</v>
      </c>
      <c r="H33" s="165">
        <f ca="1">IF(B32&lt;$O$22,(F32*$G$22*D33)/$L$22,"")</f>
        <v>11598.246575342466</v>
      </c>
      <c r="I33" s="167">
        <f t="shared" ref="I33:I67" si="3">IF(B33&lt;=$O$22,$I$22,"")</f>
        <v>0</v>
      </c>
      <c r="J33" s="158"/>
      <c r="K33" s="126"/>
      <c r="L33" s="127">
        <f>IF(OR(B33="",B34=""),0,IF(MOD(B33,12)=0,'Розрах.заг.варт.класичн'!$E$6*'Класична 2 а_2'!$M$22,0))</f>
        <v>0</v>
      </c>
      <c r="M33" s="48">
        <f t="shared" ref="M33:M43" si="4">IF(B33="",0,IF(MOD(B33,12)=0,(F33+SUM(H34:H45))*(IF(($O$22-B33)&gt;=12,1,($O$22-B32)/12)*$N$22),0))</f>
        <v>0</v>
      </c>
      <c r="N33" s="127"/>
      <c r="O33" s="127"/>
      <c r="P33" s="128"/>
      <c r="Q33" s="11"/>
      <c r="S33" s="54"/>
      <c r="T33" s="52">
        <f ca="1">E33</f>
        <v>30564.913242009134</v>
      </c>
    </row>
    <row r="34" spans="2:20" x14ac:dyDescent="0.35">
      <c r="B34" s="131">
        <f t="shared" ref="B34:B97" si="5">IF(B33&lt;$O$22,B33+1,"")</f>
        <v>2</v>
      </c>
      <c r="C34" s="51">
        <f t="shared" ref="C34:C67" ca="1" si="6">IF(B33&lt;$O$22,EDATE(C33,1),"")</f>
        <v>44806</v>
      </c>
      <c r="D34" s="132">
        <f t="shared" ref="D34:D97" ca="1" si="7">IF(B33&lt;$O$22,DAY(EOMONTH(C34,0)),"")</f>
        <v>30</v>
      </c>
      <c r="E34" s="52">
        <f t="shared" ref="E34:E97" ca="1" si="8">IF(B33&lt;$O$22,G34+H34+SUM(I34:O34),"")</f>
        <v>30003.707762557078</v>
      </c>
      <c r="F34" s="133">
        <f t="shared" ref="F34:F97" si="9">IF(B33&lt;$O$22,F33-G34,"")</f>
        <v>1100066.6666666665</v>
      </c>
      <c r="G34" s="53">
        <f t="shared" si="2"/>
        <v>18966.666666666668</v>
      </c>
      <c r="H34" s="165">
        <f t="shared" ref="H34:H44" ca="1" si="10">IF(B33&lt;$O$22,(F33*$G$22*D34)/$L$22,"")</f>
        <v>11037.04109589041</v>
      </c>
      <c r="I34" s="167">
        <f t="shared" si="3"/>
        <v>0</v>
      </c>
      <c r="J34" s="158"/>
      <c r="K34" s="126"/>
      <c r="L34" s="127">
        <f>IF(OR(B34="",B35=""),0,IF(MOD(B34,12)=0,'Розрах.заг.варт.класичн'!$E$6*'Класична 2 а_2'!$M$22,0))</f>
        <v>0</v>
      </c>
      <c r="M34" s="48">
        <f t="shared" si="4"/>
        <v>0</v>
      </c>
      <c r="N34" s="127"/>
      <c r="O34" s="127"/>
      <c r="P34" s="129"/>
      <c r="Q34" s="55"/>
      <c r="S34" s="54"/>
      <c r="T34" s="52">
        <f t="shared" ref="T34:T97" ca="1" si="11">E34</f>
        <v>30003.707762557078</v>
      </c>
    </row>
    <row r="35" spans="2:20" x14ac:dyDescent="0.35">
      <c r="B35" s="131">
        <f t="shared" si="5"/>
        <v>3</v>
      </c>
      <c r="C35" s="51">
        <f t="shared" ca="1" si="6"/>
        <v>44836</v>
      </c>
      <c r="D35" s="132">
        <f t="shared" ca="1" si="7"/>
        <v>31</v>
      </c>
      <c r="E35" s="52">
        <f t="shared" ca="1" si="8"/>
        <v>30178.305022831049</v>
      </c>
      <c r="F35" s="133">
        <f t="shared" si="9"/>
        <v>1081099.9999999998</v>
      </c>
      <c r="G35" s="53">
        <f t="shared" si="2"/>
        <v>18966.666666666668</v>
      </c>
      <c r="H35" s="165">
        <f t="shared" ca="1" si="10"/>
        <v>11211.638356164382</v>
      </c>
      <c r="I35" s="167">
        <f t="shared" si="3"/>
        <v>0</v>
      </c>
      <c r="J35" s="127"/>
      <c r="K35" s="126"/>
      <c r="L35" s="127">
        <f>IF(OR(B35="",B36=""),0,IF(MOD(B35,12)=0,'Розрах.заг.варт.класичн'!$E$6*'Класична 2 а_2'!$M$22,0))</f>
        <v>0</v>
      </c>
      <c r="M35" s="48">
        <f t="shared" si="4"/>
        <v>0</v>
      </c>
      <c r="N35" s="127"/>
      <c r="O35" s="127"/>
      <c r="P35" s="129"/>
      <c r="Q35" s="54"/>
      <c r="S35" s="54"/>
      <c r="T35" s="52">
        <f t="shared" ca="1" si="11"/>
        <v>30178.305022831049</v>
      </c>
    </row>
    <row r="36" spans="2:20" x14ac:dyDescent="0.35">
      <c r="B36" s="131">
        <f t="shared" si="5"/>
        <v>4</v>
      </c>
      <c r="C36" s="51">
        <f t="shared" ca="1" si="6"/>
        <v>44867</v>
      </c>
      <c r="D36" s="132">
        <f t="shared" ca="1" si="7"/>
        <v>30</v>
      </c>
      <c r="E36" s="52">
        <f t="shared" ca="1" si="8"/>
        <v>29629.570776255707</v>
      </c>
      <c r="F36" s="133">
        <f t="shared" si="9"/>
        <v>1062133.333333333</v>
      </c>
      <c r="G36" s="53">
        <f t="shared" si="2"/>
        <v>18966.666666666668</v>
      </c>
      <c r="H36" s="165">
        <f t="shared" ca="1" si="10"/>
        <v>10662.904109589039</v>
      </c>
      <c r="I36" s="167">
        <f t="shared" si="3"/>
        <v>0</v>
      </c>
      <c r="J36" s="127"/>
      <c r="K36" s="126"/>
      <c r="L36" s="127">
        <f>IF(OR(B36="",B37=""),0,IF(MOD(B36,12)=0,'Розрах.заг.варт.класичн'!$E$6*'Класична 2 а_2'!$M$22,0))</f>
        <v>0</v>
      </c>
      <c r="M36" s="48">
        <f t="shared" si="4"/>
        <v>0</v>
      </c>
      <c r="N36" s="127"/>
      <c r="O36" s="127"/>
      <c r="P36" s="129"/>
      <c r="Q36" s="54"/>
      <c r="S36" s="54">
        <f ca="1">IF(B36&lt;=$O$22,XIRR($T$32:T36,$C$32:C36),"")</f>
        <v>-0.99985651770402928</v>
      </c>
      <c r="T36" s="52">
        <f t="shared" ca="1" si="11"/>
        <v>29629.570776255707</v>
      </c>
    </row>
    <row r="37" spans="2:20" x14ac:dyDescent="0.35">
      <c r="B37" s="131">
        <f t="shared" si="5"/>
        <v>5</v>
      </c>
      <c r="C37" s="51">
        <f t="shared" ca="1" si="6"/>
        <v>44897</v>
      </c>
      <c r="D37" s="132">
        <f t="shared" ca="1" si="7"/>
        <v>31</v>
      </c>
      <c r="E37" s="52">
        <f t="shared" ca="1" si="8"/>
        <v>29791.696803652965</v>
      </c>
      <c r="F37" s="133">
        <f t="shared" si="9"/>
        <v>1043166.6666666664</v>
      </c>
      <c r="G37" s="53">
        <f t="shared" si="2"/>
        <v>18966.666666666668</v>
      </c>
      <c r="H37" s="165">
        <f t="shared" ca="1" si="10"/>
        <v>10825.030136986297</v>
      </c>
      <c r="I37" s="167">
        <f t="shared" si="3"/>
        <v>0</v>
      </c>
      <c r="J37" s="127"/>
      <c r="K37" s="126"/>
      <c r="L37" s="127">
        <f>IF(OR(B37="",B38=""),0,IF(MOD(B37,12)=0,'Розрах.заг.варт.класичн'!$E$6*'Класична 2 а_2'!$M$22,0))</f>
        <v>0</v>
      </c>
      <c r="M37" s="48">
        <f t="shared" si="4"/>
        <v>0</v>
      </c>
      <c r="N37" s="127"/>
      <c r="O37" s="127"/>
      <c r="P37" s="129"/>
      <c r="Q37" s="54"/>
      <c r="S37" s="54">
        <f ca="1">IF(B37&lt;=$O$22,XIRR($T$32:T37,$C$32:C37),"")</f>
        <v>-0.99868667521513999</v>
      </c>
      <c r="T37" s="52">
        <f t="shared" ca="1" si="11"/>
        <v>29791.696803652965</v>
      </c>
    </row>
    <row r="38" spans="2:20" x14ac:dyDescent="0.35">
      <c r="B38" s="131">
        <f t="shared" si="5"/>
        <v>6</v>
      </c>
      <c r="C38" s="51">
        <f t="shared" ca="1" si="6"/>
        <v>44928</v>
      </c>
      <c r="D38" s="132">
        <f t="shared" ca="1" si="7"/>
        <v>31</v>
      </c>
      <c r="E38" s="52">
        <f t="shared" ca="1" si="8"/>
        <v>29598.392694063925</v>
      </c>
      <c r="F38" s="133">
        <f t="shared" si="9"/>
        <v>1024199.9999999998</v>
      </c>
      <c r="G38" s="53">
        <f t="shared" si="2"/>
        <v>18966.666666666668</v>
      </c>
      <c r="H38" s="165">
        <f t="shared" ca="1" si="10"/>
        <v>10631.726027397257</v>
      </c>
      <c r="I38" s="167">
        <f t="shared" si="3"/>
        <v>0</v>
      </c>
      <c r="J38" s="127"/>
      <c r="K38" s="126"/>
      <c r="L38" s="127">
        <f>IF(OR(B38="",B39=""),0,IF(MOD(B38,12)=0,'Розрах.заг.варт.класичн'!$E$6*'Класична 2 а_2'!$M$22,0))</f>
        <v>0</v>
      </c>
      <c r="M38" s="48">
        <f t="shared" si="4"/>
        <v>0</v>
      </c>
      <c r="N38" s="127"/>
      <c r="O38" s="127"/>
      <c r="P38" s="129"/>
      <c r="Q38" s="54"/>
      <c r="S38" s="54">
        <f ca="1">IF(B38&lt;=$O$22,XIRR($T$32:T38,$C$32:C38),"")</f>
        <v>-0.99437009021639811</v>
      </c>
      <c r="T38" s="52">
        <f t="shared" ca="1" si="11"/>
        <v>29598.392694063925</v>
      </c>
    </row>
    <row r="39" spans="2:20" x14ac:dyDescent="0.35">
      <c r="B39" s="131">
        <f t="shared" si="5"/>
        <v>7</v>
      </c>
      <c r="C39" s="51">
        <f t="shared" ca="1" si="6"/>
        <v>44959</v>
      </c>
      <c r="D39" s="132">
        <f t="shared" ca="1" si="7"/>
        <v>28</v>
      </c>
      <c r="E39" s="52">
        <f t="shared" ca="1" si="8"/>
        <v>28394.918721461188</v>
      </c>
      <c r="F39" s="133">
        <f t="shared" si="9"/>
        <v>1005233.3333333331</v>
      </c>
      <c r="G39" s="53">
        <f t="shared" si="2"/>
        <v>18966.666666666668</v>
      </c>
      <c r="H39" s="165">
        <f t="shared" ca="1" si="10"/>
        <v>9428.2520547945187</v>
      </c>
      <c r="I39" s="167">
        <f t="shared" si="3"/>
        <v>0</v>
      </c>
      <c r="J39" s="127"/>
      <c r="K39" s="126"/>
      <c r="L39" s="127">
        <f>IF(OR(B39="",B40=""),0,IF(MOD(B39,12)=0,'Розрах.заг.варт.класичн'!$E$6*'Класична 2 а_2'!$M$22,0))</f>
        <v>0</v>
      </c>
      <c r="M39" s="48">
        <f t="shared" si="4"/>
        <v>0</v>
      </c>
      <c r="N39" s="127"/>
      <c r="O39" s="127"/>
      <c r="P39" s="129"/>
      <c r="Q39" s="54"/>
      <c r="S39" s="54">
        <f ca="1">IF(B39&lt;=$O$22,XIRR($T$32:T39,$C$32:C39),"")</f>
        <v>-0.98484304305166015</v>
      </c>
      <c r="T39" s="52">
        <f t="shared" ca="1" si="11"/>
        <v>28394.918721461188</v>
      </c>
    </row>
    <row r="40" spans="2:20" x14ac:dyDescent="0.35">
      <c r="B40" s="131">
        <f t="shared" si="5"/>
        <v>8</v>
      </c>
      <c r="C40" s="51">
        <f t="shared" ca="1" si="6"/>
        <v>44987</v>
      </c>
      <c r="D40" s="132">
        <f t="shared" ca="1" si="7"/>
        <v>31</v>
      </c>
      <c r="E40" s="52">
        <f t="shared" ca="1" si="8"/>
        <v>29211.784474885844</v>
      </c>
      <c r="F40" s="133">
        <f t="shared" si="9"/>
        <v>986266.66666666651</v>
      </c>
      <c r="G40" s="53">
        <f t="shared" si="2"/>
        <v>18966.666666666668</v>
      </c>
      <c r="H40" s="165">
        <f t="shared" ca="1" si="10"/>
        <v>10245.117808219176</v>
      </c>
      <c r="I40" s="167">
        <f t="shared" si="3"/>
        <v>0</v>
      </c>
      <c r="J40" s="127"/>
      <c r="K40" s="126"/>
      <c r="L40" s="127">
        <f>IF(OR(B40="",B41=""),0,IF(MOD(B40,12)=0,'Розрах.заг.варт.класичн'!$E$6*'Класична 2 а_2'!$M$22,0))</f>
        <v>0</v>
      </c>
      <c r="M40" s="48">
        <f t="shared" si="4"/>
        <v>0</v>
      </c>
      <c r="N40" s="127"/>
      <c r="O40" s="127"/>
      <c r="P40" s="129"/>
      <c r="Q40" s="55"/>
      <c r="S40" s="54">
        <f ca="1">IF(B40&lt;=$O$22,XIRR($T$32:T40,$C$32:C40),"")</f>
        <v>-0.96833200473338388</v>
      </c>
      <c r="T40" s="52">
        <f t="shared" ca="1" si="11"/>
        <v>29211.784474885844</v>
      </c>
    </row>
    <row r="41" spans="2:20" x14ac:dyDescent="0.35">
      <c r="B41" s="131">
        <f t="shared" si="5"/>
        <v>9</v>
      </c>
      <c r="C41" s="51">
        <f t="shared" ca="1" si="6"/>
        <v>45018</v>
      </c>
      <c r="D41" s="132">
        <f t="shared" ca="1" si="7"/>
        <v>30</v>
      </c>
      <c r="E41" s="52">
        <f t="shared" ca="1" si="8"/>
        <v>28694.22831050228</v>
      </c>
      <c r="F41" s="133">
        <f t="shared" si="9"/>
        <v>967299.99999999988</v>
      </c>
      <c r="G41" s="53">
        <f t="shared" si="2"/>
        <v>18966.666666666668</v>
      </c>
      <c r="H41" s="165">
        <f t="shared" ca="1" si="10"/>
        <v>9727.5616438356137</v>
      </c>
      <c r="I41" s="167">
        <f t="shared" si="3"/>
        <v>0</v>
      </c>
      <c r="J41" s="127"/>
      <c r="K41" s="126"/>
      <c r="L41" s="127">
        <f>IF(OR(B41="",B42=""),0,IF(MOD(B41,12)=0,'Розрах.заг.варт.класичн'!$E$6*'Класична 2 а_2'!$M$22,0))</f>
        <v>0</v>
      </c>
      <c r="M41" s="48">
        <f t="shared" si="4"/>
        <v>0</v>
      </c>
      <c r="N41" s="127"/>
      <c r="O41" s="127"/>
      <c r="P41" s="129"/>
      <c r="Q41" s="55"/>
      <c r="S41" s="54">
        <f ca="1">IF(B41&lt;=$O$22,XIRR($T$32:T41,$C$32:C41),"")</f>
        <v>-0.94460278823971744</v>
      </c>
      <c r="T41" s="52">
        <f t="shared" ca="1" si="11"/>
        <v>28694.22831050228</v>
      </c>
    </row>
    <row r="42" spans="2:20" x14ac:dyDescent="0.35">
      <c r="B42" s="131">
        <f t="shared" si="5"/>
        <v>10</v>
      </c>
      <c r="C42" s="51">
        <f t="shared" ca="1" si="6"/>
        <v>45048</v>
      </c>
      <c r="D42" s="132">
        <f t="shared" ca="1" si="7"/>
        <v>31</v>
      </c>
      <c r="E42" s="52">
        <f t="shared" ca="1" si="8"/>
        <v>28825.17625570776</v>
      </c>
      <c r="F42" s="133">
        <f t="shared" si="9"/>
        <v>948333.33333333326</v>
      </c>
      <c r="G42" s="53">
        <f t="shared" si="2"/>
        <v>18966.666666666668</v>
      </c>
      <c r="H42" s="165">
        <f t="shared" ca="1" si="10"/>
        <v>9858.5095890410939</v>
      </c>
      <c r="I42" s="167">
        <f t="shared" si="3"/>
        <v>0</v>
      </c>
      <c r="J42" s="127"/>
      <c r="K42" s="126"/>
      <c r="L42" s="127">
        <f>IF(OR(B42="",B43=""),0,IF(MOD(B42,12)=0,'Розрах.заг.варт.класичн'!$E$6*'Класична 2 а_2'!$M$22,0))</f>
        <v>0</v>
      </c>
      <c r="M42" s="48">
        <f t="shared" si="4"/>
        <v>0</v>
      </c>
      <c r="N42" s="127"/>
      <c r="O42" s="127"/>
      <c r="P42" s="129"/>
      <c r="Q42" s="55"/>
      <c r="S42" s="54">
        <f ca="1">IF(B42&lt;=$O$22,XIRR($T$32:T42,$C$32:C42),"")</f>
        <v>-0.91391845792531967</v>
      </c>
      <c r="T42" s="52">
        <f t="shared" ca="1" si="11"/>
        <v>28825.17625570776</v>
      </c>
    </row>
    <row r="43" spans="2:20" x14ac:dyDescent="0.35">
      <c r="B43" s="131">
        <f t="shared" si="5"/>
        <v>11</v>
      </c>
      <c r="C43" s="51">
        <f t="shared" ca="1" si="6"/>
        <v>45079</v>
      </c>
      <c r="D43" s="132">
        <f t="shared" ca="1" si="7"/>
        <v>30</v>
      </c>
      <c r="E43" s="52">
        <f t="shared" ca="1" si="8"/>
        <v>28320.091324200912</v>
      </c>
      <c r="F43" s="133">
        <f t="shared" si="9"/>
        <v>929366.66666666663</v>
      </c>
      <c r="G43" s="53">
        <f t="shared" si="2"/>
        <v>18966.666666666668</v>
      </c>
      <c r="H43" s="165">
        <f t="shared" ca="1" si="10"/>
        <v>9353.4246575342459</v>
      </c>
      <c r="I43" s="167">
        <f t="shared" si="3"/>
        <v>0</v>
      </c>
      <c r="J43" s="127"/>
      <c r="K43" s="126"/>
      <c r="L43" s="127">
        <f>IF(OR(B43="",B44=""),0,IF(MOD(B43,12)=0,'Розрах.заг.варт.класичн'!$E$6*'Класична 2 а_2'!$M$22,0))</f>
        <v>0</v>
      </c>
      <c r="M43" s="48">
        <f t="shared" si="4"/>
        <v>0</v>
      </c>
      <c r="N43" s="127"/>
      <c r="O43" s="127"/>
      <c r="P43" s="129"/>
      <c r="Q43" s="55"/>
      <c r="S43" s="54">
        <f ca="1">IF(B43&lt;=$O$22,XIRR($T$32:T43,$C$32:C43),"")</f>
        <v>-0.8778968200087548</v>
      </c>
      <c r="T43" s="52">
        <f t="shared" ca="1" si="11"/>
        <v>28320.091324200912</v>
      </c>
    </row>
    <row r="44" spans="2:20" x14ac:dyDescent="0.35">
      <c r="B44" s="138">
        <f t="shared" si="5"/>
        <v>12</v>
      </c>
      <c r="C44" s="51">
        <f t="shared" ca="1" si="6"/>
        <v>45109</v>
      </c>
      <c r="D44" s="139">
        <f t="shared" ca="1" si="7"/>
        <v>31</v>
      </c>
      <c r="E44" s="52">
        <f t="shared" ca="1" si="8"/>
        <v>77794.170535159821</v>
      </c>
      <c r="F44" s="140">
        <f t="shared" si="9"/>
        <v>910400</v>
      </c>
      <c r="G44" s="53">
        <f t="shared" si="2"/>
        <v>18966.666666666668</v>
      </c>
      <c r="H44" s="166">
        <f t="shared" ca="1" si="10"/>
        <v>9471.9013698630133</v>
      </c>
      <c r="I44" s="167">
        <f t="shared" si="3"/>
        <v>0</v>
      </c>
      <c r="J44" s="127"/>
      <c r="K44" s="126"/>
      <c r="L44" s="127">
        <f>IF(OR(B44="",B45=""),0,IF(MOD(B44,12)=0,'Розрах.заг.варт.класичн'!$E$5*'Класична 2 а_2'!$M$22*0.8,0))</f>
        <v>47340.800000000003</v>
      </c>
      <c r="M44" s="48">
        <f ca="1">IF(B44="",0,IF(MOD(B44,12)=0,(F44+SUM(H45:H56))*(IF(($O$22-B44)&gt;=12,1,($O$22-B43)/12)*$N$22),0))</f>
        <v>2014.8024986301371</v>
      </c>
      <c r="N44" s="127"/>
      <c r="O44" s="127"/>
      <c r="P44" s="129"/>
      <c r="Q44" s="55"/>
      <c r="S44" s="54">
        <f ca="1">IF(B44&lt;=$O$22,XIRR($T$32:T44,$C$32:C44),"")</f>
        <v>-0.77156857959926128</v>
      </c>
      <c r="T44" s="52">
        <f t="shared" ca="1" si="11"/>
        <v>77794.170535159821</v>
      </c>
    </row>
    <row r="45" spans="2:20" x14ac:dyDescent="0.35">
      <c r="B45" s="131">
        <f t="shared" si="5"/>
        <v>13</v>
      </c>
      <c r="C45" s="51">
        <f t="shared" ca="1" si="6"/>
        <v>45140</v>
      </c>
      <c r="D45" s="132">
        <f t="shared" ca="1" si="7"/>
        <v>31</v>
      </c>
      <c r="E45" s="52">
        <f t="shared" ca="1" si="8"/>
        <v>28245.263926940643</v>
      </c>
      <c r="F45" s="133">
        <f t="shared" si="9"/>
        <v>891433.33333333337</v>
      </c>
      <c r="G45" s="53">
        <f t="shared" ref="G45:G97" si="12">IF(B44&lt;$O$22,$F$32/$O$22,"")</f>
        <v>18966.666666666668</v>
      </c>
      <c r="H45" s="165">
        <f ca="1">IF(B44&lt;$O$22,(F44*$H$22*D45)/$L$22,"")</f>
        <v>9278.597260273973</v>
      </c>
      <c r="I45" s="167">
        <f t="shared" si="3"/>
        <v>0</v>
      </c>
      <c r="J45" s="127"/>
      <c r="K45" s="126"/>
      <c r="L45" s="127">
        <f>IF(OR(B45="",B46=""),0,IF(MOD(B45,12)=0,'Розрах.заг.варт.класичн'!$E$6*'Класична 2 а_2'!$M$22,0))</f>
        <v>0</v>
      </c>
      <c r="M45" s="48">
        <f t="shared" ref="M45:M108" si="13">IF(B45="",0,IF(MOD(B45,12)=0,(F45+SUM(H46:H57))*(IF(($O$22-B45)&gt;=12,1,($O$22-B44)/12)*$N$22),0))</f>
        <v>0</v>
      </c>
      <c r="N45" s="127"/>
      <c r="O45" s="127"/>
      <c r="P45" s="129"/>
      <c r="Q45" s="55"/>
      <c r="S45" s="54">
        <f ca="1">IF(B45&lt;=$O$22,XIRR($T$32:T45,$C$32:C45),"")</f>
        <v>-0.73121362850070004</v>
      </c>
      <c r="T45" s="52">
        <f t="shared" ca="1" si="11"/>
        <v>28245.263926940643</v>
      </c>
    </row>
    <row r="46" spans="2:20" x14ac:dyDescent="0.35">
      <c r="B46" s="131">
        <f t="shared" si="5"/>
        <v>14</v>
      </c>
      <c r="C46" s="51">
        <f t="shared" ca="1" si="6"/>
        <v>45171</v>
      </c>
      <c r="D46" s="132">
        <f t="shared" ca="1" si="7"/>
        <v>30</v>
      </c>
      <c r="E46" s="52">
        <f t="shared" ca="1" si="8"/>
        <v>27758.88584474886</v>
      </c>
      <c r="F46" s="133">
        <f t="shared" si="9"/>
        <v>872466.66666666674</v>
      </c>
      <c r="G46" s="53">
        <f t="shared" si="12"/>
        <v>18966.666666666668</v>
      </c>
      <c r="H46" s="165">
        <f t="shared" ref="H46:H109" ca="1" si="14">IF(B45&lt;$O$22,(F45*$H$22*D46)/$L$22,"")</f>
        <v>8792.2191780821922</v>
      </c>
      <c r="I46" s="167">
        <f t="shared" si="3"/>
        <v>0</v>
      </c>
      <c r="J46" s="127"/>
      <c r="K46" s="126"/>
      <c r="L46" s="127">
        <f>IF(OR(B46="",B47=""),0,IF(MOD(B46,12)=0,'Розрах.заг.варт.класичн'!$E$6*'Класична 2 а_2'!$M$22,0))</f>
        <v>0</v>
      </c>
      <c r="M46" s="48">
        <f t="shared" si="13"/>
        <v>0</v>
      </c>
      <c r="N46" s="127"/>
      <c r="O46" s="127"/>
      <c r="P46" s="129"/>
      <c r="Q46" s="55"/>
      <c r="S46" s="54">
        <f ca="1">IF(B46&lt;=$O$22,XIRR($T$32:T46,$C$32:C46),"")</f>
        <v>-0.68940132930874842</v>
      </c>
      <c r="T46" s="52">
        <f t="shared" ca="1" si="11"/>
        <v>27758.88584474886</v>
      </c>
    </row>
    <row r="47" spans="2:20" x14ac:dyDescent="0.35">
      <c r="B47" s="131">
        <f t="shared" si="5"/>
        <v>15</v>
      </c>
      <c r="C47" s="51">
        <f t="shared" ca="1" si="6"/>
        <v>45201</v>
      </c>
      <c r="D47" s="132">
        <f t="shared" ca="1" si="7"/>
        <v>31</v>
      </c>
      <c r="E47" s="52">
        <f t="shared" ca="1" si="8"/>
        <v>27858.655707762558</v>
      </c>
      <c r="F47" s="133">
        <f t="shared" si="9"/>
        <v>853500.00000000012</v>
      </c>
      <c r="G47" s="53">
        <f t="shared" si="12"/>
        <v>18966.666666666668</v>
      </c>
      <c r="H47" s="165">
        <f t="shared" ca="1" si="14"/>
        <v>8891.9890410958906</v>
      </c>
      <c r="I47" s="167">
        <f t="shared" si="3"/>
        <v>0</v>
      </c>
      <c r="J47" s="127"/>
      <c r="K47" s="126"/>
      <c r="L47" s="127">
        <f>IF(OR(B47="",B48=""),0,IF(MOD(B47,12)=0,'Розрах.заг.варт.класичн'!$E$6*'Класична 2 а_2'!$M$22,0))</f>
        <v>0</v>
      </c>
      <c r="M47" s="48">
        <f t="shared" si="13"/>
        <v>0</v>
      </c>
      <c r="N47" s="127"/>
      <c r="O47" s="127"/>
      <c r="P47" s="129"/>
      <c r="Q47" s="55"/>
      <c r="S47" s="54">
        <f ca="1">IF(B47&lt;=$O$22,XIRR($T$32:T47,$C$32:C47),"")</f>
        <v>-0.64632687643170339</v>
      </c>
      <c r="T47" s="52">
        <f t="shared" ca="1" si="11"/>
        <v>27858.655707762558</v>
      </c>
    </row>
    <row r="48" spans="2:20" x14ac:dyDescent="0.35">
      <c r="B48" s="131">
        <f t="shared" si="5"/>
        <v>16</v>
      </c>
      <c r="C48" s="51">
        <f t="shared" ca="1" si="6"/>
        <v>45232</v>
      </c>
      <c r="D48" s="132">
        <f t="shared" ca="1" si="7"/>
        <v>30</v>
      </c>
      <c r="E48" s="52">
        <f t="shared" ca="1" si="8"/>
        <v>27384.748858447492</v>
      </c>
      <c r="F48" s="133">
        <f t="shared" si="9"/>
        <v>834533.33333333349</v>
      </c>
      <c r="G48" s="53">
        <f t="shared" si="12"/>
        <v>18966.666666666668</v>
      </c>
      <c r="H48" s="165">
        <f t="shared" ca="1" si="14"/>
        <v>8418.0821917808225</v>
      </c>
      <c r="I48" s="167">
        <f t="shared" si="3"/>
        <v>0</v>
      </c>
      <c r="J48" s="127"/>
      <c r="K48" s="126"/>
      <c r="L48" s="127">
        <f>IF(OR(B48="",B49=""),0,IF(MOD(B48,12)=0,'Розрах.заг.варт.класичн'!$E$6*'Класична 2 а_2'!$M$22,0))</f>
        <v>0</v>
      </c>
      <c r="M48" s="48">
        <f t="shared" si="13"/>
        <v>0</v>
      </c>
      <c r="N48" s="127"/>
      <c r="O48" s="127"/>
      <c r="P48" s="129"/>
      <c r="Q48" s="55"/>
      <c r="S48" s="54">
        <f ca="1">IF(B48&lt;=$O$22,XIRR($T$32:T48,$C$32:C48),"")</f>
        <v>-0.60350726023316392</v>
      </c>
      <c r="T48" s="52">
        <f t="shared" ca="1" si="11"/>
        <v>27384.748858447492</v>
      </c>
    </row>
    <row r="49" spans="2:20" x14ac:dyDescent="0.35">
      <c r="B49" s="131">
        <f t="shared" si="5"/>
        <v>17</v>
      </c>
      <c r="C49" s="51">
        <f t="shared" ca="1" si="6"/>
        <v>45262</v>
      </c>
      <c r="D49" s="132">
        <f t="shared" ca="1" si="7"/>
        <v>31</v>
      </c>
      <c r="E49" s="52">
        <f t="shared" ca="1" si="8"/>
        <v>27472.047488584478</v>
      </c>
      <c r="F49" s="133">
        <f t="shared" si="9"/>
        <v>815566.66666666686</v>
      </c>
      <c r="G49" s="53">
        <f t="shared" si="12"/>
        <v>18966.666666666668</v>
      </c>
      <c r="H49" s="165">
        <f t="shared" ca="1" si="14"/>
        <v>8505.38082191781</v>
      </c>
      <c r="I49" s="167">
        <f t="shared" si="3"/>
        <v>0</v>
      </c>
      <c r="J49" s="127"/>
      <c r="K49" s="126"/>
      <c r="L49" s="127">
        <f>IF(OR(B49="",B50=""),0,IF(MOD(B49,12)=0,'Розрах.заг.варт.класичн'!$E$6*'Класична 2 а_2'!$M$22,0))</f>
        <v>0</v>
      </c>
      <c r="M49" s="48">
        <f t="shared" si="13"/>
        <v>0</v>
      </c>
      <c r="N49" s="127"/>
      <c r="O49" s="127"/>
      <c r="P49" s="129"/>
      <c r="Q49" s="55"/>
      <c r="S49" s="54">
        <f ca="1">IF(B49&lt;=$O$22,XIRR($T$32:T49,$C$32:C49),"")</f>
        <v>-0.56078309044241892</v>
      </c>
      <c r="T49" s="52">
        <f t="shared" ca="1" si="11"/>
        <v>27472.047488584478</v>
      </c>
    </row>
    <row r="50" spans="2:20" x14ac:dyDescent="0.35">
      <c r="B50" s="131">
        <f t="shared" si="5"/>
        <v>18</v>
      </c>
      <c r="C50" s="51">
        <f t="shared" ca="1" si="6"/>
        <v>45293</v>
      </c>
      <c r="D50" s="132">
        <f t="shared" ca="1" si="7"/>
        <v>31</v>
      </c>
      <c r="E50" s="52">
        <f t="shared" ca="1" si="8"/>
        <v>27278.743378995438</v>
      </c>
      <c r="F50" s="133">
        <f t="shared" si="9"/>
        <v>796600.00000000023</v>
      </c>
      <c r="G50" s="53">
        <f>IF(B49&lt;$O$22,$F$32/$O$22,"")</f>
        <v>18966.666666666668</v>
      </c>
      <c r="H50" s="165">
        <f t="shared" ca="1" si="14"/>
        <v>8312.0767123287678</v>
      </c>
      <c r="I50" s="167">
        <f t="shared" si="3"/>
        <v>0</v>
      </c>
      <c r="J50" s="127"/>
      <c r="K50" s="126"/>
      <c r="L50" s="127">
        <f>IF(OR(B50="",B51=""),0,IF(MOD(B50,12)=0,'Розрах.заг.варт.класичн'!$E$6*'Класична 2 а_2'!$M$22,0))</f>
        <v>0</v>
      </c>
      <c r="M50" s="48">
        <f t="shared" si="13"/>
        <v>0</v>
      </c>
      <c r="N50" s="127"/>
      <c r="O50" s="127"/>
      <c r="P50" s="129"/>
      <c r="Q50" s="55"/>
      <c r="S50" s="54">
        <f ca="1">IF(B50&lt;=$O$22,XIRR($T$32:T50,$C$32:C50),"")</f>
        <v>-0.51895636096596731</v>
      </c>
      <c r="T50" s="52">
        <f t="shared" ca="1" si="11"/>
        <v>27278.743378995438</v>
      </c>
    </row>
    <row r="51" spans="2:20" x14ac:dyDescent="0.35">
      <c r="B51" s="131">
        <f t="shared" si="5"/>
        <v>19</v>
      </c>
      <c r="C51" s="51">
        <f t="shared" ca="1" si="6"/>
        <v>45324</v>
      </c>
      <c r="D51" s="132">
        <f t="shared" ca="1" si="7"/>
        <v>29</v>
      </c>
      <c r="E51" s="52">
        <f t="shared" ca="1" si="8"/>
        <v>26561.64748858448</v>
      </c>
      <c r="F51" s="133">
        <f t="shared" si="9"/>
        <v>777633.3333333336</v>
      </c>
      <c r="G51" s="53">
        <f t="shared" si="12"/>
        <v>18966.666666666668</v>
      </c>
      <c r="H51" s="165">
        <f t="shared" ca="1" si="14"/>
        <v>7594.9808219178103</v>
      </c>
      <c r="I51" s="167">
        <f t="shared" si="3"/>
        <v>0</v>
      </c>
      <c r="J51" s="127"/>
      <c r="K51" s="126"/>
      <c r="L51" s="127">
        <f>IF(OR(B51="",B52=""),0,IF(MOD(B51,12)=0,'Розрах.заг.варт.класичн'!$E$6*'Класична 2 а_2'!$M$22,0))</f>
        <v>0</v>
      </c>
      <c r="M51" s="48">
        <f t="shared" si="13"/>
        <v>0</v>
      </c>
      <c r="N51" s="127"/>
      <c r="O51" s="127"/>
      <c r="P51" s="129"/>
      <c r="Q51" s="55"/>
      <c r="S51" s="54">
        <f ca="1">IF(B51&lt;=$O$22,XIRR($T$32:T51,$C$32:C51),"")</f>
        <v>-0.47912039384245875</v>
      </c>
      <c r="T51" s="52">
        <f t="shared" ca="1" si="11"/>
        <v>26561.64748858448</v>
      </c>
    </row>
    <row r="52" spans="2:20" x14ac:dyDescent="0.35">
      <c r="B52" s="131">
        <f t="shared" si="5"/>
        <v>20</v>
      </c>
      <c r="C52" s="51">
        <f t="shared" ca="1" si="6"/>
        <v>45353</v>
      </c>
      <c r="D52" s="132">
        <f t="shared" ca="1" si="7"/>
        <v>31</v>
      </c>
      <c r="E52" s="52">
        <f t="shared" ca="1" si="8"/>
        <v>26892.135159817357</v>
      </c>
      <c r="F52" s="133">
        <f t="shared" si="9"/>
        <v>758666.66666666698</v>
      </c>
      <c r="G52" s="53">
        <f t="shared" si="12"/>
        <v>18966.666666666668</v>
      </c>
      <c r="H52" s="165">
        <f t="shared" ca="1" si="14"/>
        <v>7925.4684931506872</v>
      </c>
      <c r="I52" s="167">
        <f t="shared" si="3"/>
        <v>0</v>
      </c>
      <c r="J52" s="127"/>
      <c r="K52" s="126"/>
      <c r="L52" s="127">
        <f>IF(OR(B52="",B53=""),0,IF(MOD(B52,12)=0,'Розрах.заг.варт.класичн'!$E$6*'Класична 2 а_2'!$M$22,0))</f>
        <v>0</v>
      </c>
      <c r="M52" s="48">
        <f t="shared" si="13"/>
        <v>0</v>
      </c>
      <c r="N52" s="127"/>
      <c r="O52" s="127"/>
      <c r="P52" s="129"/>
      <c r="Q52" s="55"/>
      <c r="S52" s="54">
        <f ca="1">IF(B52&lt;=$O$22,XIRR($T$32:T52,$C$32:C52),"")</f>
        <v>-0.44006181135773659</v>
      </c>
      <c r="T52" s="52">
        <f t="shared" ca="1" si="11"/>
        <v>26892.135159817357</v>
      </c>
    </row>
    <row r="53" spans="2:20" x14ac:dyDescent="0.35">
      <c r="B53" s="131">
        <f t="shared" si="5"/>
        <v>21</v>
      </c>
      <c r="C53" s="51">
        <f t="shared" ca="1" si="6"/>
        <v>45384</v>
      </c>
      <c r="D53" s="132">
        <f t="shared" ca="1" si="7"/>
        <v>30</v>
      </c>
      <c r="E53" s="52">
        <f t="shared" ca="1" si="8"/>
        <v>26449.406392694069</v>
      </c>
      <c r="F53" s="133">
        <f t="shared" si="9"/>
        <v>739700.00000000035</v>
      </c>
      <c r="G53" s="53">
        <f t="shared" si="12"/>
        <v>18966.666666666668</v>
      </c>
      <c r="H53" s="165">
        <f t="shared" ca="1" si="14"/>
        <v>7482.7397260274001</v>
      </c>
      <c r="I53" s="167">
        <f t="shared" si="3"/>
        <v>0</v>
      </c>
      <c r="J53" s="127"/>
      <c r="K53" s="126"/>
      <c r="L53" s="127">
        <f>IF(OR(B53="",B54=""),0,IF(MOD(B53,12)=0,'Розрах.заг.варт.класичн'!$E$6*'Класична 2 а_2'!$M$22,0))</f>
        <v>0</v>
      </c>
      <c r="M53" s="48">
        <f t="shared" si="13"/>
        <v>0</v>
      </c>
      <c r="N53" s="127"/>
      <c r="O53" s="127"/>
      <c r="P53" s="129"/>
      <c r="Q53" s="55"/>
      <c r="S53" s="54">
        <f ca="1">IF(B53&lt;=$O$22,XIRR($T$32:T53,$C$32:C53),"")</f>
        <v>-0.40292454883456236</v>
      </c>
      <c r="T53" s="52">
        <f t="shared" ca="1" si="11"/>
        <v>26449.406392694069</v>
      </c>
    </row>
    <row r="54" spans="2:20" x14ac:dyDescent="0.35">
      <c r="B54" s="131">
        <f t="shared" si="5"/>
        <v>22</v>
      </c>
      <c r="C54" s="51">
        <f t="shared" ca="1" si="6"/>
        <v>45414</v>
      </c>
      <c r="D54" s="132">
        <f t="shared" ca="1" si="7"/>
        <v>31</v>
      </c>
      <c r="E54" s="52">
        <f t="shared" ca="1" si="8"/>
        <v>26505.526940639276</v>
      </c>
      <c r="F54" s="133">
        <f t="shared" si="9"/>
        <v>720733.33333333372</v>
      </c>
      <c r="G54" s="53">
        <f t="shared" si="12"/>
        <v>18966.666666666668</v>
      </c>
      <c r="H54" s="165">
        <f t="shared" ca="1" si="14"/>
        <v>7538.8602739726066</v>
      </c>
      <c r="I54" s="167">
        <f t="shared" si="3"/>
        <v>0</v>
      </c>
      <c r="J54" s="127"/>
      <c r="K54" s="126"/>
      <c r="L54" s="127">
        <f>IF(OR(B54="",B55=""),0,IF(MOD(B54,12)=0,'Розрах.заг.варт.класичн'!$E$6*'Класична 2 а_2'!$M$22,0))</f>
        <v>0</v>
      </c>
      <c r="M54" s="48">
        <f t="shared" si="13"/>
        <v>0</v>
      </c>
      <c r="N54" s="127"/>
      <c r="O54" s="127"/>
      <c r="P54" s="129"/>
      <c r="Q54" s="55"/>
      <c r="S54" s="54">
        <f ca="1">IF(B54&lt;=$O$22,XIRR($T$32:T54,$C$32:C54),"")</f>
        <v>-0.36714396104216596</v>
      </c>
      <c r="T54" s="52">
        <f t="shared" ca="1" si="11"/>
        <v>26505.526940639276</v>
      </c>
    </row>
    <row r="55" spans="2:20" x14ac:dyDescent="0.35">
      <c r="B55" s="131">
        <f t="shared" si="5"/>
        <v>23</v>
      </c>
      <c r="C55" s="51">
        <f t="shared" ca="1" si="6"/>
        <v>45445</v>
      </c>
      <c r="D55" s="132">
        <f t="shared" ca="1" si="7"/>
        <v>30</v>
      </c>
      <c r="E55" s="52">
        <f t="shared" ca="1" si="8"/>
        <v>26075.269406392697</v>
      </c>
      <c r="F55" s="133">
        <f t="shared" si="9"/>
        <v>701766.66666666709</v>
      </c>
      <c r="G55" s="53">
        <f t="shared" si="12"/>
        <v>18966.666666666668</v>
      </c>
      <c r="H55" s="165">
        <f t="shared" ca="1" si="14"/>
        <v>7108.6027397260314</v>
      </c>
      <c r="I55" s="167">
        <f t="shared" si="3"/>
        <v>0</v>
      </c>
      <c r="J55" s="127"/>
      <c r="K55" s="126"/>
      <c r="L55" s="127">
        <f>IF(OR(B55="",B56=""),0,IF(MOD(B55,12)=0,'Розрах.заг.варт.класичн'!$E$6*'Класична 2 а_2'!$M$22,0))</f>
        <v>0</v>
      </c>
      <c r="M55" s="48">
        <f t="shared" si="13"/>
        <v>0</v>
      </c>
      <c r="N55" s="127"/>
      <c r="O55" s="127"/>
      <c r="P55" s="129"/>
      <c r="Q55" s="55"/>
      <c r="S55" s="54">
        <f ca="1">IF(B55&lt;=$O$22,XIRR($T$32:T55,$C$32:C55),"")</f>
        <v>-0.33336131051182749</v>
      </c>
      <c r="T55" s="52">
        <f t="shared" ca="1" si="11"/>
        <v>26075.269406392697</v>
      </c>
    </row>
    <row r="56" spans="2:20" x14ac:dyDescent="0.35">
      <c r="B56" s="131">
        <f t="shared" si="5"/>
        <v>24</v>
      </c>
      <c r="C56" s="51">
        <f t="shared" ca="1" si="6"/>
        <v>45475</v>
      </c>
      <c r="D56" s="132">
        <f t="shared" ca="1" si="7"/>
        <v>31</v>
      </c>
      <c r="E56" s="52">
        <f t="shared" ca="1" si="8"/>
        <v>63128.973428310506</v>
      </c>
      <c r="F56" s="133">
        <f t="shared" si="9"/>
        <v>682800.00000000047</v>
      </c>
      <c r="G56" s="53">
        <f t="shared" si="12"/>
        <v>18966.666666666668</v>
      </c>
      <c r="H56" s="165">
        <f t="shared" ca="1" si="14"/>
        <v>7152.2520547945242</v>
      </c>
      <c r="I56" s="167">
        <f t="shared" si="3"/>
        <v>0</v>
      </c>
      <c r="J56" s="127"/>
      <c r="K56" s="126"/>
      <c r="L56" s="127">
        <f>IF(OR(B56="",B57=""),0,IF(MOD(B56,12)=0,'Розрах.заг.варт.класичн'!$E$5*'Класична 2 а_2'!$M$22*0.6,0))</f>
        <v>35505.599999999999</v>
      </c>
      <c r="M56" s="48">
        <f t="shared" ca="1" si="13"/>
        <v>1504.4547068493162</v>
      </c>
      <c r="N56" s="127"/>
      <c r="O56" s="127"/>
      <c r="P56" s="129"/>
      <c r="Q56" s="55"/>
      <c r="S56" s="54">
        <f ca="1">IF(B56&lt;=$O$22,XIRR($T$32:T56,$C$32:C56),"")</f>
        <v>-0.25888598188757894</v>
      </c>
      <c r="T56" s="52">
        <f t="shared" ca="1" si="11"/>
        <v>63128.973428310506</v>
      </c>
    </row>
    <row r="57" spans="2:20" x14ac:dyDescent="0.35">
      <c r="B57" s="131">
        <f t="shared" si="5"/>
        <v>25</v>
      </c>
      <c r="C57" s="51">
        <f t="shared" ca="1" si="6"/>
        <v>45506</v>
      </c>
      <c r="D57" s="132">
        <f t="shared" ca="1" si="7"/>
        <v>31</v>
      </c>
      <c r="E57" s="52">
        <f t="shared" ca="1" si="8"/>
        <v>25925.614611872152</v>
      </c>
      <c r="F57" s="133">
        <f t="shared" si="9"/>
        <v>663833.33333333384</v>
      </c>
      <c r="G57" s="53">
        <f t="shared" si="12"/>
        <v>18966.666666666668</v>
      </c>
      <c r="H57" s="165">
        <f t="shared" ca="1" si="14"/>
        <v>6958.9479452054848</v>
      </c>
      <c r="I57" s="167">
        <f t="shared" si="3"/>
        <v>0</v>
      </c>
      <c r="J57" s="127"/>
      <c r="K57" s="126"/>
      <c r="L57" s="127">
        <f>IF(OR(B57="",B58=""),0,IF(MOD(B57,12)=0,'Розрах.заг.варт.класичн'!$E$6*'Класична 2 а_2'!$M$22,0))</f>
        <v>0</v>
      </c>
      <c r="M57" s="48">
        <f t="shared" si="13"/>
        <v>0</v>
      </c>
      <c r="N57" s="127"/>
      <c r="O57" s="127"/>
      <c r="P57" s="129"/>
      <c r="Q57" s="55"/>
      <c r="S57" s="54">
        <f ca="1">IF(B57&lt;=$O$22,XIRR($T$32:T57,$C$32:C57),"")</f>
        <v>-0.23087087199091916</v>
      </c>
      <c r="T57" s="52">
        <f t="shared" ca="1" si="11"/>
        <v>25925.614611872152</v>
      </c>
    </row>
    <row r="58" spans="2:20" x14ac:dyDescent="0.35">
      <c r="B58" s="131">
        <f t="shared" si="5"/>
        <v>26</v>
      </c>
      <c r="C58" s="51">
        <f t="shared" ca="1" si="6"/>
        <v>45537</v>
      </c>
      <c r="D58" s="132">
        <f t="shared" ca="1" si="7"/>
        <v>30</v>
      </c>
      <c r="E58" s="52">
        <f t="shared" ca="1" si="8"/>
        <v>25514.063926940646</v>
      </c>
      <c r="F58" s="133">
        <f t="shared" si="9"/>
        <v>644866.66666666721</v>
      </c>
      <c r="G58" s="53">
        <f t="shared" si="12"/>
        <v>18966.666666666668</v>
      </c>
      <c r="H58" s="165">
        <f t="shared" ca="1" si="14"/>
        <v>6547.3972602739777</v>
      </c>
      <c r="I58" s="167">
        <f t="shared" si="3"/>
        <v>0</v>
      </c>
      <c r="J58" s="127"/>
      <c r="K58" s="126"/>
      <c r="L58" s="127">
        <f>IF(OR(B58="",B59=""),0,IF(MOD(B58,12)=0,'Розрах.заг.варт.класичн'!$E$6*'Класична 2 а_2'!$M$22,0))</f>
        <v>0</v>
      </c>
      <c r="M58" s="48">
        <f t="shared" si="13"/>
        <v>0</v>
      </c>
      <c r="N58" s="127"/>
      <c r="O58" s="127"/>
      <c r="P58" s="129"/>
      <c r="Q58" s="55"/>
      <c r="S58" s="54">
        <f ca="1">IF(B58&lt;=$O$22,XIRR($T$32:T58,$C$32:C58),"")</f>
        <v>-0.20438785329461101</v>
      </c>
      <c r="T58" s="52">
        <f t="shared" ca="1" si="11"/>
        <v>25514.063926940646</v>
      </c>
    </row>
    <row r="59" spans="2:20" x14ac:dyDescent="0.35">
      <c r="B59" s="131">
        <f t="shared" si="5"/>
        <v>27</v>
      </c>
      <c r="C59" s="51">
        <f t="shared" ca="1" si="6"/>
        <v>45567</v>
      </c>
      <c r="D59" s="132">
        <f t="shared" ca="1" si="7"/>
        <v>31</v>
      </c>
      <c r="E59" s="52">
        <f t="shared" ca="1" si="8"/>
        <v>25539.006392694071</v>
      </c>
      <c r="F59" s="133">
        <f t="shared" si="9"/>
        <v>625900.00000000058</v>
      </c>
      <c r="G59" s="53">
        <f t="shared" si="12"/>
        <v>18966.666666666668</v>
      </c>
      <c r="H59" s="165">
        <f t="shared" ca="1" si="14"/>
        <v>6572.3397260274023</v>
      </c>
      <c r="I59" s="167">
        <f t="shared" si="3"/>
        <v>0</v>
      </c>
      <c r="J59" s="127"/>
      <c r="K59" s="126"/>
      <c r="L59" s="127">
        <f>IF(OR(B59="",B60=""),0,IF(MOD(B59,12)=0,'Розрах.заг.варт.класичн'!$E$6*'Класична 2 а_2'!$M$22,0))</f>
        <v>0</v>
      </c>
      <c r="M59" s="48">
        <f t="shared" si="13"/>
        <v>0</v>
      </c>
      <c r="N59" s="127"/>
      <c r="O59" s="127"/>
      <c r="P59" s="129"/>
      <c r="Q59" s="55"/>
      <c r="S59" s="54">
        <f ca="1">IF(B59&lt;=$O$22,XIRR($T$32:T59,$C$32:C59),"")</f>
        <v>-0.17899238988757132</v>
      </c>
      <c r="T59" s="52">
        <f t="shared" ca="1" si="11"/>
        <v>25539.006392694071</v>
      </c>
    </row>
    <row r="60" spans="2:20" x14ac:dyDescent="0.35">
      <c r="B60" s="131">
        <f t="shared" si="5"/>
        <v>28</v>
      </c>
      <c r="C60" s="51">
        <f t="shared" ca="1" si="6"/>
        <v>45598</v>
      </c>
      <c r="D60" s="132">
        <f t="shared" ca="1" si="7"/>
        <v>30</v>
      </c>
      <c r="E60" s="52">
        <f t="shared" ca="1" si="8"/>
        <v>25139.926940639278</v>
      </c>
      <c r="F60" s="133">
        <f t="shared" si="9"/>
        <v>606933.33333333395</v>
      </c>
      <c r="G60" s="53">
        <f t="shared" si="12"/>
        <v>18966.666666666668</v>
      </c>
      <c r="H60" s="165">
        <f t="shared" ca="1" si="14"/>
        <v>6173.260273972609</v>
      </c>
      <c r="I60" s="167">
        <f t="shared" si="3"/>
        <v>0</v>
      </c>
      <c r="J60" s="127"/>
      <c r="K60" s="126"/>
      <c r="L60" s="127">
        <f>IF(OR(B60="",B61=""),0,IF(MOD(B60,12)=0,'Розрах.заг.варт.класичн'!$E$6*'Класична 2 а_2'!$M$22,0))</f>
        <v>0</v>
      </c>
      <c r="M60" s="48">
        <f t="shared" si="13"/>
        <v>0</v>
      </c>
      <c r="N60" s="127"/>
      <c r="O60" s="127"/>
      <c r="P60" s="129"/>
      <c r="Q60" s="55"/>
      <c r="S60" s="54">
        <f ca="1">IF(B60&lt;=$O$22,XIRR($T$32:T60,$C$32:C60),"")</f>
        <v>-0.15506663285195824</v>
      </c>
      <c r="T60" s="52">
        <f t="shared" ca="1" si="11"/>
        <v>25139.926940639278</v>
      </c>
    </row>
    <row r="61" spans="2:20" x14ac:dyDescent="0.35">
      <c r="B61" s="131">
        <f t="shared" si="5"/>
        <v>29</v>
      </c>
      <c r="C61" s="51">
        <f t="shared" ca="1" si="6"/>
        <v>45628</v>
      </c>
      <c r="D61" s="132">
        <f t="shared" ca="1" si="7"/>
        <v>31</v>
      </c>
      <c r="E61" s="52">
        <f t="shared" ca="1" si="8"/>
        <v>25152.39817351599</v>
      </c>
      <c r="F61" s="133">
        <f t="shared" si="9"/>
        <v>587966.66666666733</v>
      </c>
      <c r="G61" s="53">
        <f t="shared" si="12"/>
        <v>18966.666666666668</v>
      </c>
      <c r="H61" s="165">
        <f t="shared" ca="1" si="14"/>
        <v>6185.7315068493217</v>
      </c>
      <c r="I61" s="167">
        <f t="shared" si="3"/>
        <v>0</v>
      </c>
      <c r="J61" s="127"/>
      <c r="K61" s="126"/>
      <c r="L61" s="127">
        <f>IF(OR(B61="",B62=""),0,IF(MOD(B61,12)=0,'Розрах.заг.варт.класичн'!$E$6*'Класична 2 а_2'!$M$22,0))</f>
        <v>0</v>
      </c>
      <c r="M61" s="48">
        <f t="shared" si="13"/>
        <v>0</v>
      </c>
      <c r="N61" s="127"/>
      <c r="O61" s="127"/>
      <c r="P61" s="129"/>
      <c r="Q61" s="55"/>
      <c r="S61" s="54">
        <f ca="1">IF(B61&lt;=$O$22,XIRR($T$32:T61,$C$32:C61),"")</f>
        <v>-0.13219420276582242</v>
      </c>
      <c r="T61" s="52">
        <f t="shared" ca="1" si="11"/>
        <v>25152.39817351599</v>
      </c>
    </row>
    <row r="62" spans="2:20" x14ac:dyDescent="0.35">
      <c r="B62" s="131">
        <f t="shared" si="5"/>
        <v>30</v>
      </c>
      <c r="C62" s="51">
        <f t="shared" ca="1" si="6"/>
        <v>45659</v>
      </c>
      <c r="D62" s="132">
        <f t="shared" ca="1" si="7"/>
        <v>31</v>
      </c>
      <c r="E62" s="52">
        <f t="shared" ca="1" si="8"/>
        <v>24959.094063926947</v>
      </c>
      <c r="F62" s="133">
        <f t="shared" si="9"/>
        <v>569000.0000000007</v>
      </c>
      <c r="G62" s="53">
        <f t="shared" si="12"/>
        <v>18966.666666666668</v>
      </c>
      <c r="H62" s="165">
        <f t="shared" ca="1" si="14"/>
        <v>5992.4273972602805</v>
      </c>
      <c r="I62" s="167">
        <f t="shared" si="3"/>
        <v>0</v>
      </c>
      <c r="J62" s="127"/>
      <c r="K62" s="126"/>
      <c r="L62" s="127">
        <f>IF(OR(B62="",B63=""),0,IF(MOD(B62,12)=0,'Розрах.заг.варт.класичн'!$E$6*'Класична 2 а_2'!$M$22,0))</f>
        <v>0</v>
      </c>
      <c r="M62" s="48">
        <f t="shared" si="13"/>
        <v>0</v>
      </c>
      <c r="N62" s="127"/>
      <c r="O62" s="127"/>
      <c r="P62" s="129"/>
      <c r="Q62" s="55"/>
      <c r="S62" s="54">
        <f ca="1">IF(B62&lt;=$O$22,XIRR($T$32:T62,$C$32:C62),"")</f>
        <v>-0.11052164547145366</v>
      </c>
      <c r="T62" s="52">
        <f t="shared" ca="1" si="11"/>
        <v>24959.094063926947</v>
      </c>
    </row>
    <row r="63" spans="2:20" x14ac:dyDescent="0.35">
      <c r="B63" s="131">
        <f t="shared" si="5"/>
        <v>31</v>
      </c>
      <c r="C63" s="51">
        <f t="shared" ca="1" si="6"/>
        <v>45690</v>
      </c>
      <c r="D63" s="132">
        <f t="shared" ca="1" si="7"/>
        <v>28</v>
      </c>
      <c r="E63" s="52">
        <f t="shared" ca="1" si="8"/>
        <v>24204.584474885851</v>
      </c>
      <c r="F63" s="133">
        <f t="shared" si="9"/>
        <v>550033.33333333407</v>
      </c>
      <c r="G63" s="53">
        <f t="shared" si="12"/>
        <v>18966.666666666668</v>
      </c>
      <c r="H63" s="165">
        <f t="shared" ca="1" si="14"/>
        <v>5237.9178082191847</v>
      </c>
      <c r="I63" s="167">
        <f t="shared" si="3"/>
        <v>0</v>
      </c>
      <c r="J63" s="127"/>
      <c r="K63" s="126"/>
      <c r="L63" s="127">
        <f>IF(OR(B63="",B64=""),0,IF(MOD(B63,12)=0,'Розрах.заг.варт.класичн'!$E$6*'Класична 2 а_2'!$M$22,0))</f>
        <v>0</v>
      </c>
      <c r="M63" s="48">
        <f t="shared" si="13"/>
        <v>0</v>
      </c>
      <c r="N63" s="127"/>
      <c r="O63" s="127"/>
      <c r="P63" s="129"/>
      <c r="Q63" s="55"/>
      <c r="S63" s="54">
        <f ca="1">IF(B63&lt;=$O$22,XIRR($T$32:T63,$C$32:C63),"")</f>
        <v>-9.0453943610191351E-2</v>
      </c>
      <c r="T63" s="52">
        <f t="shared" ca="1" si="11"/>
        <v>24204.584474885851</v>
      </c>
    </row>
    <row r="64" spans="2:20" x14ac:dyDescent="0.35">
      <c r="B64" s="131">
        <f t="shared" si="5"/>
        <v>32</v>
      </c>
      <c r="C64" s="51">
        <f t="shared" ca="1" si="6"/>
        <v>45718</v>
      </c>
      <c r="D64" s="132">
        <f t="shared" ca="1" si="7"/>
        <v>31</v>
      </c>
      <c r="E64" s="52">
        <f t="shared" ca="1" si="8"/>
        <v>24572.485844748866</v>
      </c>
      <c r="F64" s="133">
        <f t="shared" si="9"/>
        <v>531066.66666666744</v>
      </c>
      <c r="G64" s="53">
        <f t="shared" si="12"/>
        <v>18966.666666666668</v>
      </c>
      <c r="H64" s="165">
        <f t="shared" ca="1" si="14"/>
        <v>5605.8191780821999</v>
      </c>
      <c r="I64" s="167">
        <f t="shared" si="3"/>
        <v>0</v>
      </c>
      <c r="J64" s="127"/>
      <c r="K64" s="126"/>
      <c r="L64" s="127">
        <f>IF(OR(B64="",B65=""),0,IF(MOD(B64,12)=0,'Розрах.заг.варт.класичн'!$E$6*'Класична 2 а_2'!$M$22,0))</f>
        <v>0</v>
      </c>
      <c r="M64" s="48">
        <f t="shared" si="13"/>
        <v>0</v>
      </c>
      <c r="N64" s="127"/>
      <c r="O64" s="127"/>
      <c r="P64" s="129"/>
      <c r="Q64" s="55"/>
      <c r="S64" s="54">
        <f ca="1">IF(B64&lt;=$O$22,XIRR($T$32:T64,$C$32:C64),"")</f>
        <v>-7.1023187041282659E-2</v>
      </c>
      <c r="T64" s="52">
        <f t="shared" ca="1" si="11"/>
        <v>24572.485844748866</v>
      </c>
    </row>
    <row r="65" spans="2:24" x14ac:dyDescent="0.35">
      <c r="B65" s="131">
        <f t="shared" si="5"/>
        <v>33</v>
      </c>
      <c r="C65" s="51">
        <f t="shared" ca="1" si="6"/>
        <v>45749</v>
      </c>
      <c r="D65" s="132">
        <f t="shared" ca="1" si="7"/>
        <v>30</v>
      </c>
      <c r="E65" s="52">
        <f t="shared" ca="1" si="8"/>
        <v>24204.584474885851</v>
      </c>
      <c r="F65" s="133">
        <f t="shared" si="9"/>
        <v>512100.00000000076</v>
      </c>
      <c r="G65" s="53">
        <f t="shared" si="12"/>
        <v>18966.666666666668</v>
      </c>
      <c r="H65" s="165">
        <f t="shared" ca="1" si="14"/>
        <v>5237.9178082191847</v>
      </c>
      <c r="I65" s="167">
        <f t="shared" si="3"/>
        <v>0</v>
      </c>
      <c r="J65" s="127"/>
      <c r="K65" s="126"/>
      <c r="L65" s="127">
        <f>IF(OR(B65="",B66=""),0,IF(MOD(B65,12)=0,'Розрах.заг.варт.класичн'!$E$6*'Класична 2 а_2'!$M$22,0))</f>
        <v>0</v>
      </c>
      <c r="M65" s="48">
        <f t="shared" si="13"/>
        <v>0</v>
      </c>
      <c r="N65" s="127"/>
      <c r="O65" s="127"/>
      <c r="P65" s="129"/>
      <c r="Q65" s="55"/>
      <c r="S65" s="54">
        <f ca="1">IF(B65&lt;=$O$22,XIRR($T$32:T65,$C$32:C65),"")</f>
        <v>-5.2764955163002017E-2</v>
      </c>
      <c r="T65" s="52">
        <f t="shared" ca="1" si="11"/>
        <v>24204.584474885851</v>
      </c>
    </row>
    <row r="66" spans="2:24" x14ac:dyDescent="0.35">
      <c r="B66" s="131">
        <f t="shared" si="5"/>
        <v>34</v>
      </c>
      <c r="C66" s="51">
        <f t="shared" ca="1" si="6"/>
        <v>45779</v>
      </c>
      <c r="D66" s="132">
        <f t="shared" ca="1" si="7"/>
        <v>31</v>
      </c>
      <c r="E66" s="52">
        <f t="shared" ca="1" si="8"/>
        <v>24185.877625570785</v>
      </c>
      <c r="F66" s="133">
        <f t="shared" si="9"/>
        <v>493133.33333333407</v>
      </c>
      <c r="G66" s="53">
        <f t="shared" si="12"/>
        <v>18966.666666666668</v>
      </c>
      <c r="H66" s="165">
        <f t="shared" ca="1" si="14"/>
        <v>5219.2109589041174</v>
      </c>
      <c r="I66" s="167">
        <f t="shared" si="3"/>
        <v>0</v>
      </c>
      <c r="J66" s="127"/>
      <c r="K66" s="126"/>
      <c r="L66" s="127">
        <f>IF(OR(B66="",B67=""),0,IF(MOD(B66,12)=0,'Розрах.заг.варт.класичн'!$E$6*'Класична 2 а_2'!$M$22,0))</f>
        <v>0</v>
      </c>
      <c r="M66" s="48">
        <f t="shared" si="13"/>
        <v>0</v>
      </c>
      <c r="N66" s="127"/>
      <c r="O66" s="127"/>
      <c r="P66" s="129"/>
      <c r="Q66" s="55"/>
      <c r="S66" s="54">
        <f ca="1">IF(B66&lt;=$O$22,XIRR($T$32:T66,$C$32:C66),"")</f>
        <v>-3.5366377234458929E-2</v>
      </c>
      <c r="T66" s="52">
        <f t="shared" ca="1" si="11"/>
        <v>24185.877625570785</v>
      </c>
    </row>
    <row r="67" spans="2:24" x14ac:dyDescent="0.35">
      <c r="B67" s="131">
        <f t="shared" si="5"/>
        <v>35</v>
      </c>
      <c r="C67" s="51">
        <f t="shared" ca="1" si="6"/>
        <v>45810</v>
      </c>
      <c r="D67" s="132">
        <f t="shared" ca="1" si="7"/>
        <v>30</v>
      </c>
      <c r="E67" s="52">
        <f t="shared" ca="1" si="8"/>
        <v>23830.447488584483</v>
      </c>
      <c r="F67" s="133">
        <f t="shared" si="9"/>
        <v>474166.66666666738</v>
      </c>
      <c r="G67" s="53">
        <f t="shared" si="12"/>
        <v>18966.666666666668</v>
      </c>
      <c r="H67" s="165">
        <f t="shared" ca="1" si="14"/>
        <v>4863.780821917815</v>
      </c>
      <c r="I67" s="167">
        <f t="shared" si="3"/>
        <v>0</v>
      </c>
      <c r="J67" s="127"/>
      <c r="K67" s="126"/>
      <c r="L67" s="127">
        <f>IF(OR(B67="",B68=""),0,IF(MOD(B67,12)=0,'Розрах.заг.варт.класичн'!$E$6*'Класична 2 а_2'!$M$22,0))</f>
        <v>0</v>
      </c>
      <c r="M67" s="48">
        <f t="shared" si="13"/>
        <v>0</v>
      </c>
      <c r="N67" s="127"/>
      <c r="O67" s="127"/>
      <c r="P67" s="129"/>
      <c r="Q67" s="55"/>
      <c r="S67" s="54">
        <f ca="1">IF(B67&lt;=$O$22,XIRR($T$32:T67,$C$32:C67),"")</f>
        <v>-1.9016358256340026E-2</v>
      </c>
      <c r="T67" s="52">
        <f t="shared" ca="1" si="11"/>
        <v>23830.447488584483</v>
      </c>
    </row>
    <row r="68" spans="2:24" x14ac:dyDescent="0.35">
      <c r="B68" s="131">
        <f t="shared" si="5"/>
        <v>36</v>
      </c>
      <c r="C68" s="51">
        <f ca="1">IF(B67&lt;$O$22,EDATE(C67,1),"")</f>
        <v>45840</v>
      </c>
      <c r="D68" s="132">
        <f t="shared" ca="1" si="7"/>
        <v>31</v>
      </c>
      <c r="E68" s="52">
        <f t="shared" ca="1" si="8"/>
        <v>54381.900113242024</v>
      </c>
      <c r="F68" s="133">
        <f t="shared" si="9"/>
        <v>455200.0000000007</v>
      </c>
      <c r="G68" s="53">
        <f t="shared" si="12"/>
        <v>18966.666666666668</v>
      </c>
      <c r="H68" s="165">
        <f t="shared" ca="1" si="14"/>
        <v>4832.602739726035</v>
      </c>
      <c r="I68" s="167">
        <f>IF(B68&lt;=$O$22,$I$22,"")</f>
        <v>0</v>
      </c>
      <c r="J68" s="127"/>
      <c r="K68" s="126"/>
      <c r="L68" s="127">
        <f>IF(OR(B68="",B69=""),0,IF(MOD(B68,12)=0,'Розрах.заг.варт.класичн'!$E$5*'Класична 2 а_2'!$M$22*0.5,0))</f>
        <v>29588</v>
      </c>
      <c r="M68" s="48">
        <f t="shared" ca="1" si="13"/>
        <v>994.63070684931665</v>
      </c>
      <c r="N68" s="127"/>
      <c r="O68" s="127"/>
      <c r="P68" s="129"/>
      <c r="Q68" s="55"/>
      <c r="S68" s="54">
        <f ca="1">IF(B68&lt;=$O$22,XIRR($T$32:T68,$C$32:C68),"")</f>
        <v>1.554050147533417E-2</v>
      </c>
      <c r="T68" s="52">
        <f t="shared" ca="1" si="11"/>
        <v>54381.900113242024</v>
      </c>
    </row>
    <row r="69" spans="2:24" x14ac:dyDescent="0.35">
      <c r="B69" s="131">
        <f t="shared" si="5"/>
        <v>37</v>
      </c>
      <c r="C69" s="51">
        <f t="shared" ref="C69:C98" ca="1" si="15">IF(B68&lt;$O$22,EDATE(C68,1),"")</f>
        <v>45871</v>
      </c>
      <c r="D69" s="132">
        <f t="shared" ca="1" si="7"/>
        <v>31</v>
      </c>
      <c r="E69" s="52">
        <f t="shared" ca="1" si="8"/>
        <v>23605.965296803661</v>
      </c>
      <c r="F69" s="133">
        <f t="shared" si="9"/>
        <v>436233.33333333401</v>
      </c>
      <c r="G69" s="53">
        <f t="shared" si="12"/>
        <v>18966.666666666668</v>
      </c>
      <c r="H69" s="165">
        <f t="shared" ca="1" si="14"/>
        <v>4639.2986301369929</v>
      </c>
      <c r="I69" s="167">
        <f>IF(B69&lt;=$O$22,$I$22,"")</f>
        <v>0</v>
      </c>
      <c r="J69" s="127"/>
      <c r="K69" s="127"/>
      <c r="L69" s="127">
        <f>IF(OR(B69="",B70=""),0,IF(MOD(B69,12)=0,'Розрах.заг.варт.класичн'!$E$6*'Класична 2 а_2'!$M$22,0))</f>
        <v>0</v>
      </c>
      <c r="M69" s="48">
        <f t="shared" si="13"/>
        <v>0</v>
      </c>
      <c r="N69" s="127"/>
      <c r="O69" s="127"/>
      <c r="P69" s="129"/>
      <c r="Q69" s="55"/>
      <c r="S69" s="54">
        <f ca="1">IF(B69&lt;=$O$22,XIRR($T$32:T69,$C$32:C69),"")</f>
        <v>2.9462423920631402E-2</v>
      </c>
      <c r="T69" s="52">
        <f t="shared" ca="1" si="11"/>
        <v>23605.965296803661</v>
      </c>
    </row>
    <row r="70" spans="2:24" x14ac:dyDescent="0.35">
      <c r="B70" s="131">
        <f t="shared" si="5"/>
        <v>38</v>
      </c>
      <c r="C70" s="51">
        <f t="shared" ca="1" si="15"/>
        <v>45902</v>
      </c>
      <c r="D70" s="132">
        <f t="shared" ca="1" si="7"/>
        <v>30</v>
      </c>
      <c r="E70" s="52">
        <f t="shared" ca="1" si="8"/>
        <v>23269.242009132427</v>
      </c>
      <c r="F70" s="133">
        <f t="shared" si="9"/>
        <v>417266.66666666733</v>
      </c>
      <c r="G70" s="53">
        <f t="shared" si="12"/>
        <v>18966.666666666668</v>
      </c>
      <c r="H70" s="165">
        <f t="shared" ca="1" si="14"/>
        <v>4302.5753424657596</v>
      </c>
      <c r="I70" s="167">
        <f t="shared" ref="I70:I133" si="16">IF(B70&lt;=$O$22,$I$22,"")</f>
        <v>0</v>
      </c>
      <c r="J70" s="127"/>
      <c r="K70" s="127"/>
      <c r="L70" s="127">
        <f>IF(OR(B70="",B71=""),0,IF(MOD(B70,12)=0,'Розрах.заг.варт.класичн'!$E$6*'Класична 2 а_2'!$M$22,0))</f>
        <v>0</v>
      </c>
      <c r="M70" s="48">
        <f t="shared" si="13"/>
        <v>0</v>
      </c>
      <c r="N70" s="127"/>
      <c r="O70" s="127"/>
      <c r="P70" s="129"/>
      <c r="Q70" s="55"/>
      <c r="S70" s="54">
        <f ca="1">IF(B70&lt;=$O$22,XIRR($T$32:T70,$C$32:C70),"")</f>
        <v>4.2585685849189758E-2</v>
      </c>
      <c r="T70" s="52">
        <f t="shared" ca="1" si="11"/>
        <v>23269.242009132427</v>
      </c>
    </row>
    <row r="71" spans="2:24" x14ac:dyDescent="0.35">
      <c r="B71" s="131">
        <f t="shared" si="5"/>
        <v>39</v>
      </c>
      <c r="C71" s="51">
        <f t="shared" ca="1" si="15"/>
        <v>45932</v>
      </c>
      <c r="D71" s="132">
        <f t="shared" ca="1" si="7"/>
        <v>31</v>
      </c>
      <c r="E71" s="52">
        <f t="shared" ca="1" si="8"/>
        <v>23219.35707762558</v>
      </c>
      <c r="F71" s="133">
        <f t="shared" si="9"/>
        <v>398300.00000000064</v>
      </c>
      <c r="G71" s="53">
        <f t="shared" si="12"/>
        <v>18966.666666666668</v>
      </c>
      <c r="H71" s="165">
        <f t="shared" ca="1" si="14"/>
        <v>4252.6904109589113</v>
      </c>
      <c r="I71" s="167">
        <f t="shared" si="16"/>
        <v>0</v>
      </c>
      <c r="J71" s="127"/>
      <c r="K71" s="127"/>
      <c r="L71" s="127">
        <f>IF(OR(B71="",B72=""),0,IF(MOD(B71,12)=0,'Розрах.заг.варт.класичн'!$E$6*'Класична 2 а_2'!$M$22,0))</f>
        <v>0</v>
      </c>
      <c r="M71" s="48">
        <f t="shared" si="13"/>
        <v>0</v>
      </c>
      <c r="N71" s="127"/>
      <c r="O71" s="127"/>
      <c r="P71" s="129"/>
      <c r="Q71" s="55"/>
      <c r="S71" s="54">
        <f ca="1">IF(B71&lt;=$O$22,XIRR($T$32:T71,$C$32:C71),"")</f>
        <v>5.5109742283821109E-2</v>
      </c>
      <c r="T71" s="52">
        <f t="shared" ca="1" si="11"/>
        <v>23219.35707762558</v>
      </c>
    </row>
    <row r="72" spans="2:24" x14ac:dyDescent="0.35">
      <c r="B72" s="131">
        <f t="shared" si="5"/>
        <v>40</v>
      </c>
      <c r="C72" s="51">
        <f t="shared" ca="1" si="15"/>
        <v>45963</v>
      </c>
      <c r="D72" s="132">
        <f t="shared" ca="1" si="7"/>
        <v>30</v>
      </c>
      <c r="E72" s="52">
        <f t="shared" ca="1" si="8"/>
        <v>22895.105022831056</v>
      </c>
      <c r="F72" s="133">
        <f t="shared" si="9"/>
        <v>379333.33333333395</v>
      </c>
      <c r="G72" s="53">
        <f t="shared" si="12"/>
        <v>18966.666666666668</v>
      </c>
      <c r="H72" s="165">
        <f t="shared" ca="1" si="14"/>
        <v>3928.4383561643895</v>
      </c>
      <c r="I72" s="167">
        <f t="shared" si="16"/>
        <v>0</v>
      </c>
      <c r="J72" s="127"/>
      <c r="K72" s="127"/>
      <c r="L72" s="127">
        <f>IF(OR(B72="",B73=""),0,IF(MOD(B72,12)=0,'Розрах.заг.варт.класичн'!$E$6*'Класична 2 а_2'!$M$22,0))</f>
        <v>0</v>
      </c>
      <c r="M72" s="48">
        <f t="shared" si="13"/>
        <v>0</v>
      </c>
      <c r="N72" s="127"/>
      <c r="O72" s="127"/>
      <c r="P72" s="129"/>
      <c r="Q72" s="55"/>
      <c r="S72" s="54">
        <f ca="1">IF(B72&lt;=$O$22,XIRR($T$32:T72,$C$32:C72),"")</f>
        <v>6.6919812560081476E-2</v>
      </c>
      <c r="T72" s="52">
        <f t="shared" ca="1" si="11"/>
        <v>22895.105022831056</v>
      </c>
    </row>
    <row r="73" spans="2:24" x14ac:dyDescent="0.35">
      <c r="B73" s="131">
        <f t="shared" si="5"/>
        <v>41</v>
      </c>
      <c r="C73" s="51">
        <f t="shared" ca="1" si="15"/>
        <v>45993</v>
      </c>
      <c r="D73" s="132">
        <f t="shared" ca="1" si="7"/>
        <v>31</v>
      </c>
      <c r="E73" s="52">
        <f t="shared" ca="1" si="8"/>
        <v>22832.748858447496</v>
      </c>
      <c r="F73" s="133">
        <f t="shared" si="9"/>
        <v>360366.66666666727</v>
      </c>
      <c r="G73" s="53">
        <f t="shared" si="12"/>
        <v>18966.666666666668</v>
      </c>
      <c r="H73" s="165">
        <f t="shared" ca="1" si="14"/>
        <v>3866.0821917808285</v>
      </c>
      <c r="I73" s="167">
        <f t="shared" si="16"/>
        <v>0</v>
      </c>
      <c r="J73" s="127"/>
      <c r="K73" s="127"/>
      <c r="L73" s="127">
        <f>IF(OR(B73="",B74=""),0,IF(MOD(B73,12)=0,'Розрах.заг.варт.класичн'!$E$6*'Класична 2 а_2'!$M$22,0))</f>
        <v>0</v>
      </c>
      <c r="M73" s="48">
        <f t="shared" si="13"/>
        <v>0</v>
      </c>
      <c r="N73" s="127"/>
      <c r="O73" s="127"/>
      <c r="P73" s="129"/>
      <c r="Q73" s="55"/>
      <c r="S73" s="54">
        <f ca="1">IF(B73&lt;=$O$22,XIRR($T$32:T73,$C$32:C73),"")</f>
        <v>7.8187128901481634E-2</v>
      </c>
      <c r="T73" s="52">
        <f t="shared" ca="1" si="11"/>
        <v>22832.748858447496</v>
      </c>
    </row>
    <row r="74" spans="2:24" x14ac:dyDescent="0.35">
      <c r="B74" s="131">
        <f t="shared" si="5"/>
        <v>42</v>
      </c>
      <c r="C74" s="51">
        <f t="shared" ca="1" si="15"/>
        <v>46024</v>
      </c>
      <c r="D74" s="132">
        <f t="shared" ca="1" si="7"/>
        <v>31</v>
      </c>
      <c r="E74" s="52">
        <f t="shared" ca="1" si="8"/>
        <v>22639.444748858456</v>
      </c>
      <c r="F74" s="133">
        <f t="shared" si="9"/>
        <v>341400.00000000058</v>
      </c>
      <c r="G74" s="53">
        <f t="shared" si="12"/>
        <v>18966.666666666668</v>
      </c>
      <c r="H74" s="165">
        <f t="shared" ca="1" si="14"/>
        <v>3672.7780821917872</v>
      </c>
      <c r="I74" s="167">
        <f t="shared" si="16"/>
        <v>0</v>
      </c>
      <c r="J74" s="127"/>
      <c r="K74" s="127"/>
      <c r="L74" s="127">
        <f>IF(OR(B74="",B75=""),0,IF(MOD(B74,12)=0,'Розрах.заг.варт.класичн'!$E$6*'Класична 2 а_2'!$M$22,0))</f>
        <v>0</v>
      </c>
      <c r="M74" s="48">
        <f t="shared" si="13"/>
        <v>0</v>
      </c>
      <c r="N74" s="127"/>
      <c r="O74" s="127"/>
      <c r="P74" s="129"/>
      <c r="Q74" s="159"/>
      <c r="R74" s="160"/>
      <c r="S74" s="161">
        <f ca="1">IF(B74&lt;=$O$22,XIRR($T$32:T74,$C$32:C74),"")</f>
        <v>8.887368142604829E-2</v>
      </c>
      <c r="T74" s="52">
        <f t="shared" ca="1" si="11"/>
        <v>22639.444748858456</v>
      </c>
      <c r="U74" s="160"/>
      <c r="V74" s="160"/>
      <c r="W74" s="160"/>
      <c r="X74" s="160"/>
    </row>
    <row r="75" spans="2:24" x14ac:dyDescent="0.35">
      <c r="B75" s="131">
        <f t="shared" si="5"/>
        <v>43</v>
      </c>
      <c r="C75" s="51">
        <f t="shared" ca="1" si="15"/>
        <v>46055</v>
      </c>
      <c r="D75" s="132">
        <f t="shared" ca="1" si="7"/>
        <v>28</v>
      </c>
      <c r="E75" s="52">
        <f t="shared" ca="1" si="8"/>
        <v>22109.417351598178</v>
      </c>
      <c r="F75" s="133">
        <f t="shared" si="9"/>
        <v>322433.3333333339</v>
      </c>
      <c r="G75" s="53">
        <f t="shared" si="12"/>
        <v>18966.666666666668</v>
      </c>
      <c r="H75" s="165">
        <f t="shared" ca="1" si="14"/>
        <v>3142.7506849315118</v>
      </c>
      <c r="I75" s="167">
        <f t="shared" si="16"/>
        <v>0</v>
      </c>
      <c r="J75" s="127"/>
      <c r="K75" s="127"/>
      <c r="L75" s="127">
        <f>IF(OR(B75="",B76=""),0,IF(MOD(B75,12)=0,'Розрах.заг.варт.класичн'!$E$6*'Класична 2 а_2'!$M$22,0))</f>
        <v>0</v>
      </c>
      <c r="M75" s="48">
        <f t="shared" si="13"/>
        <v>0</v>
      </c>
      <c r="N75" s="127"/>
      <c r="O75" s="127"/>
      <c r="P75" s="129"/>
      <c r="Q75" s="159"/>
      <c r="R75" s="160"/>
      <c r="S75" s="161">
        <f ca="1">IF(B75&lt;=$O$22,XIRR($T$32:T75,$C$32:C75),"")</f>
        <v>9.8861414194107072E-2</v>
      </c>
      <c r="T75" s="52">
        <f t="shared" ca="1" si="11"/>
        <v>22109.417351598178</v>
      </c>
      <c r="U75" s="160"/>
      <c r="V75" s="160"/>
      <c r="W75" s="160"/>
      <c r="X75" s="160"/>
    </row>
    <row r="76" spans="2:24" x14ac:dyDescent="0.35">
      <c r="B76" s="131">
        <f t="shared" si="5"/>
        <v>44</v>
      </c>
      <c r="C76" s="51">
        <f t="shared" ca="1" si="15"/>
        <v>46083</v>
      </c>
      <c r="D76" s="132">
        <f t="shared" ca="1" si="7"/>
        <v>31</v>
      </c>
      <c r="E76" s="52">
        <f t="shared" ca="1" si="8"/>
        <v>22252.836529680371</v>
      </c>
      <c r="F76" s="133">
        <f t="shared" si="9"/>
        <v>303466.66666666721</v>
      </c>
      <c r="G76" s="53">
        <f t="shared" si="12"/>
        <v>18966.666666666668</v>
      </c>
      <c r="H76" s="165">
        <f t="shared" ca="1" si="14"/>
        <v>3286.1698630137043</v>
      </c>
      <c r="I76" s="167">
        <f t="shared" si="16"/>
        <v>0</v>
      </c>
      <c r="J76" s="127"/>
      <c r="K76" s="127"/>
      <c r="L76" s="127">
        <f>IF(OR(B76="",B77=""),0,IF(MOD(B76,12)=0,'Розрах.заг.варт.класичн'!$E$6*'Класична 2 а_2'!$M$22,0))</f>
        <v>0</v>
      </c>
      <c r="M76" s="48">
        <f t="shared" si="13"/>
        <v>0</v>
      </c>
      <c r="N76" s="127"/>
      <c r="O76" s="127"/>
      <c r="P76" s="129"/>
      <c r="Q76" s="159"/>
      <c r="R76" s="160"/>
      <c r="S76" s="161">
        <f ca="1">IF(B76&lt;=$O$22,XIRR($T$32:T76,$C$32:C76),"")</f>
        <v>0.10849210619926453</v>
      </c>
      <c r="T76" s="52">
        <f t="shared" ca="1" si="11"/>
        <v>22252.836529680371</v>
      </c>
      <c r="U76" s="160"/>
      <c r="V76" s="160"/>
      <c r="W76" s="160"/>
      <c r="X76" s="160"/>
    </row>
    <row r="77" spans="2:24" x14ac:dyDescent="0.35">
      <c r="B77" s="131">
        <f t="shared" si="5"/>
        <v>45</v>
      </c>
      <c r="C77" s="51">
        <f t="shared" ca="1" si="15"/>
        <v>46114</v>
      </c>
      <c r="D77" s="132">
        <f t="shared" ca="1" si="7"/>
        <v>30</v>
      </c>
      <c r="E77" s="52">
        <f t="shared" ca="1" si="8"/>
        <v>21959.762557077633</v>
      </c>
      <c r="F77" s="133">
        <f t="shared" si="9"/>
        <v>284500.00000000052</v>
      </c>
      <c r="G77" s="53">
        <f t="shared" si="12"/>
        <v>18966.666666666668</v>
      </c>
      <c r="H77" s="165">
        <f t="shared" ca="1" si="14"/>
        <v>2993.0958904109639</v>
      </c>
      <c r="I77" s="167">
        <f t="shared" si="16"/>
        <v>0</v>
      </c>
      <c r="J77" s="127"/>
      <c r="K77" s="127"/>
      <c r="L77" s="127">
        <f>IF(OR(B77="",B78=""),0,IF(MOD(B77,12)=0,'Розрах.заг.варт.класичн'!$E$6*'Класична 2 а_2'!$M$22,0))</f>
        <v>0</v>
      </c>
      <c r="M77" s="48">
        <f t="shared" si="13"/>
        <v>0</v>
      </c>
      <c r="N77" s="127"/>
      <c r="O77" s="127"/>
      <c r="P77" s="129"/>
      <c r="Q77" s="159"/>
      <c r="R77" s="160"/>
      <c r="S77" s="161">
        <f ca="1">IF(B77&lt;=$O$22,XIRR($T$32:T77,$C$32:C77),"")</f>
        <v>0.11759123206138611</v>
      </c>
      <c r="T77" s="52">
        <f t="shared" ca="1" si="11"/>
        <v>21959.762557077633</v>
      </c>
      <c r="U77" s="160"/>
      <c r="V77" s="160"/>
      <c r="W77" s="160"/>
      <c r="X77" s="160"/>
    </row>
    <row r="78" spans="2:24" x14ac:dyDescent="0.35">
      <c r="B78" s="131">
        <f t="shared" si="5"/>
        <v>46</v>
      </c>
      <c r="C78" s="51">
        <f t="shared" ca="1" si="15"/>
        <v>46144</v>
      </c>
      <c r="D78" s="132">
        <f t="shared" ca="1" si="7"/>
        <v>31</v>
      </c>
      <c r="E78" s="52">
        <f t="shared" ca="1" si="8"/>
        <v>21866.228310502291</v>
      </c>
      <c r="F78" s="133">
        <f t="shared" si="9"/>
        <v>265533.33333333384</v>
      </c>
      <c r="G78" s="53">
        <f t="shared" si="12"/>
        <v>18966.666666666668</v>
      </c>
      <c r="H78" s="165">
        <f t="shared" ca="1" si="14"/>
        <v>2899.5616438356215</v>
      </c>
      <c r="I78" s="167">
        <f t="shared" si="16"/>
        <v>0</v>
      </c>
      <c r="J78" s="127"/>
      <c r="K78" s="127"/>
      <c r="L78" s="127">
        <f>IF(OR(B78="",B79=""),0,IF(MOD(B78,12)=0,'Розрах.заг.варт.класичн'!$E$6*'Класична 2 а_2'!$M$22,0))</f>
        <v>0</v>
      </c>
      <c r="M78" s="48">
        <f t="shared" si="13"/>
        <v>0</v>
      </c>
      <c r="N78" s="127"/>
      <c r="O78" s="127"/>
      <c r="P78" s="129"/>
      <c r="Q78" s="159"/>
      <c r="R78" s="160"/>
      <c r="S78" s="161">
        <f ca="1">IF(B78&lt;=$O$22,XIRR($T$32:T78,$C$32:C78),"")</f>
        <v>0.12627103924751282</v>
      </c>
      <c r="T78" s="52">
        <f t="shared" ca="1" si="11"/>
        <v>21866.228310502291</v>
      </c>
      <c r="U78" s="160"/>
      <c r="V78" s="160"/>
      <c r="W78" s="160"/>
      <c r="X78" s="160"/>
    </row>
    <row r="79" spans="2:24" x14ac:dyDescent="0.35">
      <c r="B79" s="131">
        <f t="shared" si="5"/>
        <v>47</v>
      </c>
      <c r="C79" s="51">
        <f t="shared" ca="1" si="15"/>
        <v>46175</v>
      </c>
      <c r="D79" s="132">
        <f t="shared" ca="1" si="7"/>
        <v>30</v>
      </c>
      <c r="E79" s="52">
        <f t="shared" ca="1" si="8"/>
        <v>21585.625570776261</v>
      </c>
      <c r="F79" s="133">
        <f t="shared" si="9"/>
        <v>246566.66666666718</v>
      </c>
      <c r="G79" s="53">
        <f t="shared" si="12"/>
        <v>18966.666666666668</v>
      </c>
      <c r="H79" s="165">
        <f t="shared" ca="1" si="14"/>
        <v>2618.9589041095937</v>
      </c>
      <c r="I79" s="167">
        <f t="shared" si="16"/>
        <v>0</v>
      </c>
      <c r="J79" s="127"/>
      <c r="K79" s="127"/>
      <c r="L79" s="127">
        <f>IF(OR(B79="",B80=""),0,IF(MOD(B79,12)=0,'Розрах.заг.варт.класичн'!$E$6*'Класична 2 а_2'!$M$22,0))</f>
        <v>0</v>
      </c>
      <c r="M79" s="48">
        <f t="shared" si="13"/>
        <v>0</v>
      </c>
      <c r="N79" s="127"/>
      <c r="O79" s="127"/>
      <c r="P79" s="129"/>
      <c r="Q79" s="159"/>
      <c r="R79" s="160"/>
      <c r="S79" s="161">
        <f ca="1">IF(B79&lt;=$O$22,XIRR($T$32:T79,$C$32:C79),"")</f>
        <v>0.13447958827018738</v>
      </c>
      <c r="T79" s="52">
        <f t="shared" ca="1" si="11"/>
        <v>21585.625570776261</v>
      </c>
      <c r="U79" s="160"/>
      <c r="V79" s="160"/>
      <c r="W79" s="160"/>
      <c r="X79" s="160"/>
    </row>
    <row r="80" spans="2:24" x14ac:dyDescent="0.35">
      <c r="B80" s="131">
        <f t="shared" si="5"/>
        <v>48</v>
      </c>
      <c r="C80" s="51">
        <f t="shared" ca="1" si="15"/>
        <v>46205</v>
      </c>
      <c r="D80" s="132">
        <f t="shared" ca="1" si="7"/>
        <v>31</v>
      </c>
      <c r="E80" s="52">
        <f t="shared" ca="1" si="8"/>
        <v>45634.826798173526</v>
      </c>
      <c r="F80" s="133">
        <f t="shared" si="9"/>
        <v>227600.00000000052</v>
      </c>
      <c r="G80" s="53">
        <f t="shared" si="12"/>
        <v>18966.666666666668</v>
      </c>
      <c r="H80" s="165">
        <f t="shared" ca="1" si="14"/>
        <v>2512.9534246575395</v>
      </c>
      <c r="I80" s="167">
        <f t="shared" si="16"/>
        <v>0</v>
      </c>
      <c r="J80" s="127"/>
      <c r="K80" s="127"/>
      <c r="L80" s="127">
        <f>IF(OR(B80="",B81=""),0,IF(MOD(B80,12)=0,'Розрах.заг.варт.класичн'!$E$5*'Класична 2 а_2'!$M$22*0.4,0))</f>
        <v>23670.400000000001</v>
      </c>
      <c r="M80" s="48">
        <f t="shared" ca="1" si="13"/>
        <v>484.80670684931624</v>
      </c>
      <c r="N80" s="127"/>
      <c r="O80" s="127"/>
      <c r="P80" s="129"/>
      <c r="Q80" s="159"/>
      <c r="R80" s="160"/>
      <c r="S80" s="161">
        <f ca="1">IF(B80&lt;=$O$22,XIRR($T$32:T80,$C$32:C80),"")</f>
        <v>0.15083363652229315</v>
      </c>
      <c r="T80" s="52">
        <f t="shared" ca="1" si="11"/>
        <v>45634.826798173526</v>
      </c>
      <c r="U80" s="160"/>
      <c r="V80" s="160"/>
      <c r="W80" s="160"/>
      <c r="X80" s="160"/>
    </row>
    <row r="81" spans="2:24" x14ac:dyDescent="0.35">
      <c r="B81" s="131">
        <f t="shared" si="5"/>
        <v>49</v>
      </c>
      <c r="C81" s="51">
        <f t="shared" ca="1" si="15"/>
        <v>46236</v>
      </c>
      <c r="D81" s="132">
        <f t="shared" ca="1" si="7"/>
        <v>31</v>
      </c>
      <c r="E81" s="52">
        <f t="shared" ca="1" si="8"/>
        <v>21286.315981735166</v>
      </c>
      <c r="F81" s="133">
        <f t="shared" si="9"/>
        <v>208633.33333333387</v>
      </c>
      <c r="G81" s="53">
        <f t="shared" si="12"/>
        <v>18966.666666666668</v>
      </c>
      <c r="H81" s="165">
        <f t="shared" ca="1" si="14"/>
        <v>2319.6493150684983</v>
      </c>
      <c r="I81" s="167">
        <f t="shared" si="16"/>
        <v>0</v>
      </c>
      <c r="J81" s="127"/>
      <c r="K81" s="127"/>
      <c r="L81" s="127">
        <f>IF(OR(B81="",B82=""),0,IF(MOD(B81,12)=0,'Розрах.заг.варт.класичн'!$E$6*'Класична 2 а_2'!$M$22,0))</f>
        <v>0</v>
      </c>
      <c r="M81" s="48">
        <f t="shared" si="13"/>
        <v>0</v>
      </c>
      <c r="N81" s="127"/>
      <c r="O81" s="127"/>
      <c r="P81" s="129"/>
      <c r="Q81" s="159"/>
      <c r="R81" s="160"/>
      <c r="S81" s="161">
        <f ca="1">IF(B81&lt;=$O$22,XIRR($T$32:T81,$C$32:C81),"")</f>
        <v>0.1580264985561371</v>
      </c>
      <c r="T81" s="52">
        <f t="shared" ca="1" si="11"/>
        <v>21286.315981735166</v>
      </c>
      <c r="U81" s="160"/>
      <c r="V81" s="160"/>
      <c r="W81" s="160"/>
      <c r="X81" s="160"/>
    </row>
    <row r="82" spans="2:24" x14ac:dyDescent="0.35">
      <c r="B82" s="131">
        <f t="shared" si="5"/>
        <v>50</v>
      </c>
      <c r="C82" s="51">
        <f t="shared" ca="1" si="15"/>
        <v>46267</v>
      </c>
      <c r="D82" s="132">
        <f t="shared" ca="1" si="7"/>
        <v>30</v>
      </c>
      <c r="E82" s="52">
        <f t="shared" ca="1" si="8"/>
        <v>21024.420091324206</v>
      </c>
      <c r="F82" s="133">
        <f t="shared" si="9"/>
        <v>189666.66666666721</v>
      </c>
      <c r="G82" s="53">
        <f t="shared" si="12"/>
        <v>18966.666666666668</v>
      </c>
      <c r="H82" s="165">
        <f t="shared" ca="1" si="14"/>
        <v>2057.7534246575392</v>
      </c>
      <c r="I82" s="167">
        <f t="shared" si="16"/>
        <v>0</v>
      </c>
      <c r="J82" s="127"/>
      <c r="K82" s="127"/>
      <c r="L82" s="127">
        <f>IF(OR(B82="",B83=""),0,IF(MOD(B82,12)=0,'Розрах.заг.варт.класичн'!$E$6*'Класична 2 а_2'!$M$22,0))</f>
        <v>0</v>
      </c>
      <c r="M82" s="48">
        <f t="shared" si="13"/>
        <v>0</v>
      </c>
      <c r="N82" s="127"/>
      <c r="O82" s="127"/>
      <c r="P82" s="129"/>
      <c r="Q82" s="55"/>
      <c r="S82" s="54">
        <f ca="1">IF(B82&lt;=$O$22,XIRR($T$32:T82,$C$32:C82),"")</f>
        <v>0.16484478116035464</v>
      </c>
      <c r="T82" s="52">
        <f t="shared" ca="1" si="11"/>
        <v>21024.420091324206</v>
      </c>
    </row>
    <row r="83" spans="2:24" x14ac:dyDescent="0.35">
      <c r="B83" s="131">
        <f t="shared" si="5"/>
        <v>51</v>
      </c>
      <c r="C83" s="51">
        <f t="shared" ca="1" si="15"/>
        <v>46297</v>
      </c>
      <c r="D83" s="132">
        <f t="shared" ca="1" si="7"/>
        <v>31</v>
      </c>
      <c r="E83" s="52">
        <f t="shared" ca="1" si="8"/>
        <v>20899.707762557086</v>
      </c>
      <c r="F83" s="133">
        <f t="shared" si="9"/>
        <v>170700.00000000055</v>
      </c>
      <c r="G83" s="53">
        <f t="shared" si="12"/>
        <v>18966.666666666668</v>
      </c>
      <c r="H83" s="165">
        <f t="shared" ca="1" si="14"/>
        <v>1933.0410958904163</v>
      </c>
      <c r="I83" s="167">
        <f t="shared" si="16"/>
        <v>0</v>
      </c>
      <c r="J83" s="127"/>
      <c r="K83" s="127"/>
      <c r="L83" s="127">
        <f>IF(OR(B83="",B84=""),0,IF(MOD(B83,12)=0,'Розрах.заг.варт.класичн'!$E$6*'Класична 2 а_2'!$M$22,0))</f>
        <v>0</v>
      </c>
      <c r="M83" s="48">
        <f t="shared" si="13"/>
        <v>0</v>
      </c>
      <c r="N83" s="127"/>
      <c r="O83" s="127"/>
      <c r="P83" s="129"/>
      <c r="Q83" s="55"/>
      <c r="S83" s="54">
        <f ca="1">IF(B83&lt;=$O$22,XIRR($T$32:T83,$C$32:C83),"")</f>
        <v>0.1713542878627777</v>
      </c>
      <c r="T83" s="52">
        <f t="shared" ca="1" si="11"/>
        <v>20899.707762557086</v>
      </c>
    </row>
    <row r="84" spans="2:24" x14ac:dyDescent="0.35">
      <c r="B84" s="131">
        <f t="shared" si="5"/>
        <v>52</v>
      </c>
      <c r="C84" s="51">
        <f t="shared" ca="1" si="15"/>
        <v>46328</v>
      </c>
      <c r="D84" s="132">
        <f t="shared" ca="1" si="7"/>
        <v>30</v>
      </c>
      <c r="E84" s="52">
        <f t="shared" ca="1" si="8"/>
        <v>20650.283105022838</v>
      </c>
      <c r="F84" s="133">
        <f t="shared" si="9"/>
        <v>151733.3333333339</v>
      </c>
      <c r="G84" s="53">
        <f t="shared" si="12"/>
        <v>18966.666666666668</v>
      </c>
      <c r="H84" s="165">
        <f t="shared" ca="1" si="14"/>
        <v>1683.6164383561697</v>
      </c>
      <c r="I84" s="167">
        <f t="shared" si="16"/>
        <v>0</v>
      </c>
      <c r="J84" s="127"/>
      <c r="K84" s="127"/>
      <c r="L84" s="127">
        <f>IF(OR(B84="",B85=""),0,IF(MOD(B84,12)=0,'Розрах.заг.варт.класичн'!$E$6*'Класична 2 а_2'!$M$22,0))</f>
        <v>0</v>
      </c>
      <c r="M84" s="48">
        <f t="shared" si="13"/>
        <v>0</v>
      </c>
      <c r="N84" s="127"/>
      <c r="O84" s="127"/>
      <c r="P84" s="129"/>
      <c r="Q84" s="55"/>
      <c r="S84" s="54">
        <f ca="1">IF(B84&lt;=$O$22,XIRR($T$32:T84,$C$32:C84),"")</f>
        <v>0.17753072381019594</v>
      </c>
      <c r="T84" s="52">
        <f t="shared" ca="1" si="11"/>
        <v>20650.283105022838</v>
      </c>
    </row>
    <row r="85" spans="2:24" x14ac:dyDescent="0.35">
      <c r="B85" s="131">
        <f t="shared" si="5"/>
        <v>53</v>
      </c>
      <c r="C85" s="51">
        <f t="shared" ca="1" si="15"/>
        <v>46358</v>
      </c>
      <c r="D85" s="132">
        <f t="shared" ca="1" si="7"/>
        <v>31</v>
      </c>
      <c r="E85" s="52">
        <f t="shared" ca="1" si="8"/>
        <v>20513.099543379001</v>
      </c>
      <c r="F85" s="133">
        <f t="shared" si="9"/>
        <v>132766.66666666724</v>
      </c>
      <c r="G85" s="53">
        <f t="shared" si="12"/>
        <v>18966.666666666668</v>
      </c>
      <c r="H85" s="165">
        <f t="shared" ca="1" si="14"/>
        <v>1546.4328767123343</v>
      </c>
      <c r="I85" s="167">
        <f t="shared" si="16"/>
        <v>0</v>
      </c>
      <c r="J85" s="127"/>
      <c r="K85" s="127"/>
      <c r="L85" s="127">
        <f>IF(OR(B85="",B86=""),0,IF(MOD(B85,12)=0,'Розрах.заг.варт.класичн'!$E$6*'Класична 2 а_2'!$M$22,0))</f>
        <v>0</v>
      </c>
      <c r="M85" s="48">
        <f t="shared" si="13"/>
        <v>0</v>
      </c>
      <c r="N85" s="127"/>
      <c r="O85" s="127"/>
      <c r="P85" s="129"/>
      <c r="Q85" s="55"/>
      <c r="S85" s="54">
        <f ca="1">IF(B85&lt;=$O$22,XIRR($T$32:T85,$C$32:C85),"")</f>
        <v>0.18342698216438294</v>
      </c>
      <c r="T85" s="52">
        <f t="shared" ca="1" si="11"/>
        <v>20513.099543379001</v>
      </c>
    </row>
    <row r="86" spans="2:24" x14ac:dyDescent="0.35">
      <c r="B86" s="131">
        <f t="shared" si="5"/>
        <v>54</v>
      </c>
      <c r="C86" s="51">
        <f t="shared" ca="1" si="15"/>
        <v>46389</v>
      </c>
      <c r="D86" s="132">
        <f t="shared" ca="1" si="7"/>
        <v>31</v>
      </c>
      <c r="E86" s="52">
        <f t="shared" ca="1" si="8"/>
        <v>20319.795433789961</v>
      </c>
      <c r="F86" s="133">
        <f t="shared" si="9"/>
        <v>113800.00000000057</v>
      </c>
      <c r="G86" s="53">
        <f t="shared" si="12"/>
        <v>18966.666666666668</v>
      </c>
      <c r="H86" s="165">
        <f t="shared" ca="1" si="14"/>
        <v>1353.1287671232933</v>
      </c>
      <c r="I86" s="167">
        <f t="shared" si="16"/>
        <v>0</v>
      </c>
      <c r="J86" s="127"/>
      <c r="K86" s="127"/>
      <c r="L86" s="127">
        <f>IF(OR(B86="",B87=""),0,IF(MOD(B86,12)=0,'Розрах.заг.варт.класичн'!$E$6*'Класична 2 а_2'!$M$22,0))</f>
        <v>0</v>
      </c>
      <c r="M86" s="48">
        <f t="shared" si="13"/>
        <v>0</v>
      </c>
      <c r="N86" s="127"/>
      <c r="O86" s="127"/>
      <c r="P86" s="129"/>
      <c r="Q86" s="55"/>
      <c r="S86" s="54">
        <f ca="1">IF(B86&lt;=$O$22,XIRR($T$32:T86,$C$32:C86),"")</f>
        <v>0.18903908133506772</v>
      </c>
      <c r="T86" s="52">
        <f t="shared" ca="1" si="11"/>
        <v>20319.795433789961</v>
      </c>
    </row>
    <row r="87" spans="2:24" x14ac:dyDescent="0.35">
      <c r="B87" s="131">
        <f t="shared" si="5"/>
        <v>55</v>
      </c>
      <c r="C87" s="51">
        <f t="shared" ca="1" si="15"/>
        <v>46420</v>
      </c>
      <c r="D87" s="132">
        <f t="shared" ca="1" si="7"/>
        <v>28</v>
      </c>
      <c r="E87" s="52">
        <f t="shared" ca="1" si="8"/>
        <v>20014.25022831051</v>
      </c>
      <c r="F87" s="133">
        <f t="shared" si="9"/>
        <v>94833.333333333896</v>
      </c>
      <c r="G87" s="53">
        <f t="shared" si="12"/>
        <v>18966.666666666668</v>
      </c>
      <c r="H87" s="165">
        <f t="shared" ca="1" si="14"/>
        <v>1047.5835616438408</v>
      </c>
      <c r="I87" s="167">
        <f t="shared" si="16"/>
        <v>0</v>
      </c>
      <c r="J87" s="127"/>
      <c r="K87" s="127"/>
      <c r="L87" s="127">
        <f>IF(OR(B87="",B88=""),0,IF(MOD(B87,12)=0,'Розрах.заг.варт.класичн'!$E$6*'Класична 2 а_2'!$M$22,0))</f>
        <v>0</v>
      </c>
      <c r="M87" s="48">
        <f t="shared" si="13"/>
        <v>0</v>
      </c>
      <c r="N87" s="127"/>
      <c r="O87" s="127"/>
      <c r="P87" s="129"/>
      <c r="Q87" s="55"/>
      <c r="S87" s="54">
        <f ca="1">IF(B87&lt;=$O$22,XIRR($T$32:T87,$C$32:C87),"")</f>
        <v>0.19435248970985416</v>
      </c>
      <c r="T87" s="52">
        <f t="shared" ca="1" si="11"/>
        <v>20014.25022831051</v>
      </c>
    </row>
    <row r="88" spans="2:24" x14ac:dyDescent="0.35">
      <c r="B88" s="131">
        <f t="shared" si="5"/>
        <v>56</v>
      </c>
      <c r="C88" s="51">
        <f t="shared" ca="1" si="15"/>
        <v>46448</v>
      </c>
      <c r="D88" s="132">
        <f t="shared" ca="1" si="7"/>
        <v>31</v>
      </c>
      <c r="E88" s="52">
        <f t="shared" ca="1" si="8"/>
        <v>19933.18721461188</v>
      </c>
      <c r="F88" s="133">
        <f t="shared" si="9"/>
        <v>75866.666666667224</v>
      </c>
      <c r="G88" s="53">
        <f t="shared" si="12"/>
        <v>18966.666666666668</v>
      </c>
      <c r="H88" s="165">
        <f t="shared" ca="1" si="14"/>
        <v>966.52054794521121</v>
      </c>
      <c r="I88" s="167">
        <f t="shared" si="16"/>
        <v>0</v>
      </c>
      <c r="J88" s="127"/>
      <c r="K88" s="127"/>
      <c r="L88" s="127">
        <f>IF(OR(B88="",B89=""),0,IF(MOD(B88,12)=0,'Розрах.заг.варт.класичн'!$E$6*'Класична 2 а_2'!$M$22,0))</f>
        <v>0</v>
      </c>
      <c r="M88" s="48">
        <f t="shared" si="13"/>
        <v>0</v>
      </c>
      <c r="N88" s="127"/>
      <c r="O88" s="127"/>
      <c r="P88" s="129"/>
      <c r="Q88" s="55"/>
      <c r="S88" s="54">
        <f ca="1">IF(B88&lt;=$O$22,XIRR($T$32:T88,$C$32:C88),"")</f>
        <v>0.19944835305213929</v>
      </c>
      <c r="T88" s="52">
        <f t="shared" ca="1" si="11"/>
        <v>19933.18721461188</v>
      </c>
    </row>
    <row r="89" spans="2:24" x14ac:dyDescent="0.35">
      <c r="B89" s="131">
        <f t="shared" si="5"/>
        <v>57</v>
      </c>
      <c r="C89" s="51">
        <f t="shared" ca="1" si="15"/>
        <v>46479</v>
      </c>
      <c r="D89" s="132">
        <f t="shared" ca="1" si="7"/>
        <v>30</v>
      </c>
      <c r="E89" s="52">
        <f t="shared" ca="1" si="8"/>
        <v>19714.940639269415</v>
      </c>
      <c r="F89" s="133">
        <f t="shared" si="9"/>
        <v>56900.000000000553</v>
      </c>
      <c r="G89" s="53">
        <f t="shared" si="12"/>
        <v>18966.666666666668</v>
      </c>
      <c r="H89" s="165">
        <f t="shared" ca="1" si="14"/>
        <v>748.27397260274529</v>
      </c>
      <c r="I89" s="167">
        <f t="shared" si="16"/>
        <v>0</v>
      </c>
      <c r="J89" s="127"/>
      <c r="K89" s="127"/>
      <c r="L89" s="127">
        <f>IF(OR(B89="",B90=""),0,IF(MOD(B89,12)=0,'Розрах.заг.варт.класичн'!$E$6*'Класична 2 а_2'!$M$22,0))</f>
        <v>0</v>
      </c>
      <c r="M89" s="48">
        <f t="shared" si="13"/>
        <v>0</v>
      </c>
      <c r="N89" s="127"/>
      <c r="O89" s="127"/>
      <c r="P89" s="129"/>
      <c r="Q89" s="55"/>
      <c r="S89" s="54">
        <f ca="1">IF(B89&lt;=$O$22,XIRR($T$32:T89,$C$32:C89),"")</f>
        <v>0.20429601073265075</v>
      </c>
      <c r="T89" s="52">
        <f t="shared" ca="1" si="11"/>
        <v>19714.940639269415</v>
      </c>
    </row>
    <row r="90" spans="2:24" x14ac:dyDescent="0.35">
      <c r="B90" s="131">
        <f t="shared" si="5"/>
        <v>58</v>
      </c>
      <c r="C90" s="51">
        <f t="shared" ca="1" si="15"/>
        <v>46509</v>
      </c>
      <c r="D90" s="132">
        <f t="shared" ca="1" si="7"/>
        <v>31</v>
      </c>
      <c r="E90" s="52">
        <f t="shared" ca="1" si="8"/>
        <v>19546.578995433796</v>
      </c>
      <c r="F90" s="133">
        <f t="shared" si="9"/>
        <v>37933.333333333881</v>
      </c>
      <c r="G90" s="53">
        <f t="shared" si="12"/>
        <v>18966.666666666668</v>
      </c>
      <c r="H90" s="165">
        <f t="shared" ca="1" si="14"/>
        <v>579.912328767129</v>
      </c>
      <c r="I90" s="167">
        <f t="shared" si="16"/>
        <v>0</v>
      </c>
      <c r="J90" s="127"/>
      <c r="K90" s="127"/>
      <c r="L90" s="127">
        <f>IF(OR(B90="",B91=""),0,IF(MOD(B90,12)=0,'Розрах.заг.варт.класичн'!$E$6*'Класична 2 а_2'!$M$22,0))</f>
        <v>0</v>
      </c>
      <c r="M90" s="48">
        <f t="shared" si="13"/>
        <v>0</v>
      </c>
      <c r="N90" s="127"/>
      <c r="O90" s="127"/>
      <c r="P90" s="129"/>
      <c r="Q90" s="55"/>
      <c r="S90" s="54">
        <f ca="1">IF(B90&lt;=$O$22,XIRR($T$32:T90,$C$32:C90),"")</f>
        <v>0.20892265439033517</v>
      </c>
      <c r="T90" s="52">
        <f t="shared" ca="1" si="11"/>
        <v>19546.578995433796</v>
      </c>
    </row>
    <row r="91" spans="2:24" x14ac:dyDescent="0.35">
      <c r="B91" s="131">
        <f t="shared" si="5"/>
        <v>59</v>
      </c>
      <c r="C91" s="51">
        <f t="shared" ca="1" si="15"/>
        <v>46540</v>
      </c>
      <c r="D91" s="132">
        <f t="shared" ca="1" si="7"/>
        <v>30</v>
      </c>
      <c r="E91" s="52">
        <f t="shared" ca="1" si="8"/>
        <v>19340.803652968043</v>
      </c>
      <c r="F91" s="133">
        <f t="shared" si="9"/>
        <v>18966.666666667214</v>
      </c>
      <c r="G91" s="53">
        <f t="shared" si="12"/>
        <v>18966.666666666668</v>
      </c>
      <c r="H91" s="165">
        <f t="shared" ca="1" si="14"/>
        <v>374.13698630137526</v>
      </c>
      <c r="I91" s="167">
        <f t="shared" si="16"/>
        <v>0</v>
      </c>
      <c r="J91" s="127"/>
      <c r="K91" s="127"/>
      <c r="L91" s="127">
        <f>IF(OR(B91="",B92=""),0,IF(MOD(B91,12)=0,'Розрах.заг.варт.класичн'!$E$6*'Класична 2 а_2'!$M$22,0))</f>
        <v>0</v>
      </c>
      <c r="M91" s="48">
        <f t="shared" si="13"/>
        <v>0</v>
      </c>
      <c r="N91" s="127"/>
      <c r="O91" s="127"/>
      <c r="P91" s="129"/>
      <c r="Q91" s="55"/>
      <c r="S91" s="54">
        <f ca="1">IF(B91&lt;=$O$22,XIRR($T$32:T91,$C$32:C91),"")</f>
        <v>0.21332865357398992</v>
      </c>
      <c r="T91" s="52">
        <f t="shared" ca="1" si="11"/>
        <v>19340.803652968043</v>
      </c>
    </row>
    <row r="92" spans="2:24" x14ac:dyDescent="0.35">
      <c r="B92" s="131">
        <f t="shared" si="5"/>
        <v>60</v>
      </c>
      <c r="C92" s="51">
        <f t="shared" ca="1" si="15"/>
        <v>46570</v>
      </c>
      <c r="D92" s="132">
        <f t="shared" ca="1" si="7"/>
        <v>31</v>
      </c>
      <c r="E92" s="52">
        <f t="shared" ca="1" si="8"/>
        <v>19159.970776255715</v>
      </c>
      <c r="F92" s="133">
        <f t="shared" si="9"/>
        <v>5.4569682106375694E-10</v>
      </c>
      <c r="G92" s="53">
        <f t="shared" si="12"/>
        <v>18966.666666666668</v>
      </c>
      <c r="H92" s="165">
        <f t="shared" ca="1" si="14"/>
        <v>193.30410958904667</v>
      </c>
      <c r="I92" s="167">
        <f t="shared" si="16"/>
        <v>0</v>
      </c>
      <c r="J92" s="127"/>
      <c r="K92" s="127"/>
      <c r="L92" s="127">
        <f>IF(OR(B92="",B93=""),0,IF(MOD(B92,12)=0,'Розрах.заг.варт.класичн'!$E$6*'Класична 2 а_2'!$M$22,0))</f>
        <v>0</v>
      </c>
      <c r="M92" s="48">
        <f t="shared" si="13"/>
        <v>9.0949470177292816E-14</v>
      </c>
      <c r="N92" s="127"/>
      <c r="O92" s="127"/>
      <c r="P92" s="129"/>
      <c r="Q92" s="55"/>
      <c r="S92" s="54">
        <f ca="1">IF(B92&lt;=$O$22,XIRR($T$32:T92,$C$32:C92),"")</f>
        <v>0.21753310561180114</v>
      </c>
      <c r="T92" s="52">
        <f t="shared" ca="1" si="11"/>
        <v>19159.970776255715</v>
      </c>
    </row>
    <row r="93" spans="2:24" x14ac:dyDescent="0.35">
      <c r="B93" s="131" t="str">
        <f t="shared" si="5"/>
        <v/>
      </c>
      <c r="C93" s="51" t="str">
        <f t="shared" si="15"/>
        <v/>
      </c>
      <c r="D93" s="132" t="str">
        <f t="shared" si="7"/>
        <v/>
      </c>
      <c r="E93" s="52" t="str">
        <f t="shared" si="8"/>
        <v/>
      </c>
      <c r="F93" s="133" t="str">
        <f t="shared" si="9"/>
        <v/>
      </c>
      <c r="G93" s="53" t="str">
        <f t="shared" si="12"/>
        <v/>
      </c>
      <c r="H93" s="165" t="str">
        <f t="shared" si="14"/>
        <v/>
      </c>
      <c r="I93" s="167" t="str">
        <f t="shared" si="16"/>
        <v/>
      </c>
      <c r="J93" s="127"/>
      <c r="K93" s="127"/>
      <c r="L93" s="127">
        <f>IF(OR(B93="",B94=""),0,IF(MOD(B93,12)=0,'Розрах.заг.варт.класичн'!$E$6*'Класична 2 а_2'!$M$22,0))</f>
        <v>0</v>
      </c>
      <c r="M93" s="48">
        <f t="shared" si="13"/>
        <v>0</v>
      </c>
      <c r="N93" s="127"/>
      <c r="O93" s="127"/>
      <c r="P93" s="129"/>
      <c r="Q93" s="55"/>
      <c r="S93" s="54" t="str">
        <f>IF(B93&lt;=$O$22,XIRR($T$32:T93,$C$32:C93),"")</f>
        <v/>
      </c>
      <c r="T93" s="52" t="str">
        <f t="shared" si="11"/>
        <v/>
      </c>
    </row>
    <row r="94" spans="2:24" x14ac:dyDescent="0.35">
      <c r="B94" s="131" t="str">
        <f t="shared" si="5"/>
        <v/>
      </c>
      <c r="C94" s="51" t="str">
        <f t="shared" si="15"/>
        <v/>
      </c>
      <c r="D94" s="132" t="str">
        <f t="shared" si="7"/>
        <v/>
      </c>
      <c r="E94" s="52" t="str">
        <f t="shared" si="8"/>
        <v/>
      </c>
      <c r="F94" s="133" t="str">
        <f t="shared" si="9"/>
        <v/>
      </c>
      <c r="G94" s="53" t="str">
        <f t="shared" si="12"/>
        <v/>
      </c>
      <c r="H94" s="165" t="str">
        <f t="shared" si="14"/>
        <v/>
      </c>
      <c r="I94" s="167" t="str">
        <f t="shared" si="16"/>
        <v/>
      </c>
      <c r="J94" s="127"/>
      <c r="K94" s="127"/>
      <c r="L94" s="127">
        <f>IF(OR(B94="",B95=""),0,IF(MOD(B94,12)=0,'Розрах.заг.варт.класичн'!$E$6*'Класична 2 а_2'!$M$22,0))</f>
        <v>0</v>
      </c>
      <c r="M94" s="48">
        <f t="shared" si="13"/>
        <v>0</v>
      </c>
      <c r="N94" s="127"/>
      <c r="O94" s="127"/>
      <c r="P94" s="129"/>
      <c r="Q94" s="55"/>
      <c r="S94" s="54" t="str">
        <f>IF(B94&lt;=$O$22,XIRR($T$32:T94,$C$32:C94),"")</f>
        <v/>
      </c>
      <c r="T94" s="52" t="str">
        <f t="shared" si="11"/>
        <v/>
      </c>
    </row>
    <row r="95" spans="2:24" x14ac:dyDescent="0.35">
      <c r="B95" s="131" t="str">
        <f t="shared" si="5"/>
        <v/>
      </c>
      <c r="C95" s="51" t="str">
        <f t="shared" si="15"/>
        <v/>
      </c>
      <c r="D95" s="132" t="str">
        <f t="shared" si="7"/>
        <v/>
      </c>
      <c r="E95" s="52" t="str">
        <f t="shared" si="8"/>
        <v/>
      </c>
      <c r="F95" s="133" t="str">
        <f t="shared" si="9"/>
        <v/>
      </c>
      <c r="G95" s="53" t="str">
        <f t="shared" si="12"/>
        <v/>
      </c>
      <c r="H95" s="165" t="str">
        <f t="shared" si="14"/>
        <v/>
      </c>
      <c r="I95" s="167" t="str">
        <f t="shared" si="16"/>
        <v/>
      </c>
      <c r="J95" s="127"/>
      <c r="K95" s="127"/>
      <c r="L95" s="127">
        <f>IF(OR(B95="",B96=""),0,IF(MOD(B95,12)=0,'Розрах.заг.варт.класичн'!$E$6*'Класична 2 а_2'!$M$22,0))</f>
        <v>0</v>
      </c>
      <c r="M95" s="48">
        <f t="shared" si="13"/>
        <v>0</v>
      </c>
      <c r="N95" s="127"/>
      <c r="O95" s="127"/>
      <c r="P95" s="129"/>
      <c r="Q95" s="55"/>
      <c r="S95" s="54" t="str">
        <f>IF(B95&lt;=$O$22,XIRR($T$32:T95,$C$32:C95),"")</f>
        <v/>
      </c>
      <c r="T95" s="52" t="str">
        <f t="shared" si="11"/>
        <v/>
      </c>
    </row>
    <row r="96" spans="2:24" x14ac:dyDescent="0.35">
      <c r="B96" s="131" t="str">
        <f t="shared" si="5"/>
        <v/>
      </c>
      <c r="C96" s="51" t="str">
        <f t="shared" si="15"/>
        <v/>
      </c>
      <c r="D96" s="132" t="str">
        <f t="shared" si="7"/>
        <v/>
      </c>
      <c r="E96" s="52" t="str">
        <f t="shared" si="8"/>
        <v/>
      </c>
      <c r="F96" s="133" t="str">
        <f t="shared" si="9"/>
        <v/>
      </c>
      <c r="G96" s="53" t="str">
        <f t="shared" si="12"/>
        <v/>
      </c>
      <c r="H96" s="165" t="str">
        <f t="shared" si="14"/>
        <v/>
      </c>
      <c r="I96" s="167" t="str">
        <f t="shared" si="16"/>
        <v/>
      </c>
      <c r="J96" s="127"/>
      <c r="K96" s="127"/>
      <c r="L96" s="127">
        <f>IF(OR(B96="",B97=""),0,IF(MOD(B96,12)=0,'Розрах.заг.варт.класичн'!$E$6*'Класична 2 а_2'!$M$22,0))</f>
        <v>0</v>
      </c>
      <c r="M96" s="48">
        <f t="shared" si="13"/>
        <v>0</v>
      </c>
      <c r="N96" s="127"/>
      <c r="O96" s="127"/>
      <c r="P96" s="129"/>
      <c r="Q96" s="55"/>
      <c r="S96" s="54" t="str">
        <f>IF(B96&lt;=$O$22,XIRR($T$32:T96,$C$32:C96),"")</f>
        <v/>
      </c>
      <c r="T96" s="52" t="str">
        <f t="shared" si="11"/>
        <v/>
      </c>
    </row>
    <row r="97" spans="2:20" x14ac:dyDescent="0.35">
      <c r="B97" s="131" t="str">
        <f t="shared" si="5"/>
        <v/>
      </c>
      <c r="C97" s="51" t="str">
        <f t="shared" si="15"/>
        <v/>
      </c>
      <c r="D97" s="132" t="str">
        <f t="shared" si="7"/>
        <v/>
      </c>
      <c r="E97" s="52" t="str">
        <f t="shared" si="8"/>
        <v/>
      </c>
      <c r="F97" s="133" t="str">
        <f t="shared" si="9"/>
        <v/>
      </c>
      <c r="G97" s="53" t="str">
        <f t="shared" si="12"/>
        <v/>
      </c>
      <c r="H97" s="165" t="str">
        <f t="shared" si="14"/>
        <v/>
      </c>
      <c r="I97" s="167" t="str">
        <f t="shared" si="16"/>
        <v/>
      </c>
      <c r="J97" s="127"/>
      <c r="K97" s="127"/>
      <c r="L97" s="127">
        <f>IF(OR(B97="",B98=""),0,IF(MOD(B97,12)=0,'Розрах.заг.варт.класичн'!$E$6*'Класична 2 а_2'!$M$22,0))</f>
        <v>0</v>
      </c>
      <c r="M97" s="48">
        <f t="shared" si="13"/>
        <v>0</v>
      </c>
      <c r="N97" s="127"/>
      <c r="O97" s="127"/>
      <c r="P97" s="129"/>
      <c r="Q97" s="55"/>
      <c r="S97" s="54" t="str">
        <f>IF(B97&lt;=$O$22,XIRR($T$32:T97,$C$32:C97),"")</f>
        <v/>
      </c>
      <c r="T97" s="52" t="str">
        <f t="shared" si="11"/>
        <v/>
      </c>
    </row>
    <row r="98" spans="2:20" x14ac:dyDescent="0.35">
      <c r="B98" s="131" t="str">
        <f t="shared" ref="B98:B161" si="17">IF(B97&lt;$O$22,B97+1,"")</f>
        <v/>
      </c>
      <c r="C98" s="51" t="str">
        <f t="shared" si="15"/>
        <v/>
      </c>
      <c r="D98" s="132" t="str">
        <f t="shared" ref="D98:D161" si="18">IF(B97&lt;$O$22,DAY(EOMONTH(C98,0)),"")</f>
        <v/>
      </c>
      <c r="E98" s="52" t="str">
        <f t="shared" ref="E98:E161" si="19">IF(B97&lt;$O$22,G98+H98+SUM(I98:O98),"")</f>
        <v/>
      </c>
      <c r="F98" s="133" t="str">
        <f t="shared" ref="F98:F161" si="20">IF(B97&lt;$O$22,F97-G98,"")</f>
        <v/>
      </c>
      <c r="G98" s="53" t="str">
        <f t="shared" ref="G98:G161" si="21">IF(B97&lt;$O$22,$F$32/$O$22,"")</f>
        <v/>
      </c>
      <c r="H98" s="165" t="str">
        <f t="shared" si="14"/>
        <v/>
      </c>
      <c r="I98" s="167" t="str">
        <f t="shared" si="16"/>
        <v/>
      </c>
      <c r="J98" s="127"/>
      <c r="K98" s="127"/>
      <c r="L98" s="127">
        <f>IF(OR(B98="",B99=""),0,IF(MOD(B98,12)=0,'Розрах.заг.варт.класичн'!$E$6*'Класична 2 а_2'!$M$22,0))</f>
        <v>0</v>
      </c>
      <c r="M98" s="48">
        <f t="shared" si="13"/>
        <v>0</v>
      </c>
      <c r="N98" s="127"/>
      <c r="O98" s="127"/>
      <c r="P98" s="129"/>
      <c r="Q98" s="55"/>
      <c r="S98" s="54" t="str">
        <f>IF(B98&lt;=$O$22,XIRR($T$32:T98,$C$32:C98),"")</f>
        <v/>
      </c>
      <c r="T98" s="52" t="str">
        <f t="shared" ref="T98:T161" si="22">E98</f>
        <v/>
      </c>
    </row>
    <row r="99" spans="2:20" x14ac:dyDescent="0.35">
      <c r="B99" s="131" t="str">
        <f t="shared" si="17"/>
        <v/>
      </c>
      <c r="C99" s="51" t="str">
        <f t="shared" ref="C99:C162" si="23">IF(B98&lt;$O$22,EDATE(C98,1),"")</f>
        <v/>
      </c>
      <c r="D99" s="132" t="str">
        <f t="shared" si="18"/>
        <v/>
      </c>
      <c r="E99" s="52" t="str">
        <f t="shared" si="19"/>
        <v/>
      </c>
      <c r="F99" s="133" t="str">
        <f t="shared" si="20"/>
        <v/>
      </c>
      <c r="G99" s="53" t="str">
        <f t="shared" si="21"/>
        <v/>
      </c>
      <c r="H99" s="165" t="str">
        <f t="shared" si="14"/>
        <v/>
      </c>
      <c r="I99" s="167" t="str">
        <f t="shared" si="16"/>
        <v/>
      </c>
      <c r="J99" s="127"/>
      <c r="K99" s="127"/>
      <c r="L99" s="127">
        <f>IF(OR(B99="",B100=""),0,IF(MOD(B99,12)=0,'Розрах.заг.варт.класичн'!$E$6*'Класична 2 а_2'!$M$22,0))</f>
        <v>0</v>
      </c>
      <c r="M99" s="48">
        <f t="shared" si="13"/>
        <v>0</v>
      </c>
      <c r="N99" s="127"/>
      <c r="O99" s="127"/>
      <c r="P99" s="129"/>
      <c r="Q99" s="55"/>
      <c r="S99" s="54" t="str">
        <f>IF(B99&lt;=$O$22,XIRR($T$32:T99,$C$32:C99),"")</f>
        <v/>
      </c>
      <c r="T99" s="52" t="str">
        <f t="shared" si="22"/>
        <v/>
      </c>
    </row>
    <row r="100" spans="2:20" x14ac:dyDescent="0.35">
      <c r="B100" s="131" t="str">
        <f t="shared" si="17"/>
        <v/>
      </c>
      <c r="C100" s="51" t="str">
        <f t="shared" si="23"/>
        <v/>
      </c>
      <c r="D100" s="132" t="str">
        <f t="shared" si="18"/>
        <v/>
      </c>
      <c r="E100" s="52" t="str">
        <f t="shared" si="19"/>
        <v/>
      </c>
      <c r="F100" s="133" t="str">
        <f t="shared" si="20"/>
        <v/>
      </c>
      <c r="G100" s="53" t="str">
        <f t="shared" si="21"/>
        <v/>
      </c>
      <c r="H100" s="165" t="str">
        <f t="shared" si="14"/>
        <v/>
      </c>
      <c r="I100" s="167" t="str">
        <f t="shared" si="16"/>
        <v/>
      </c>
      <c r="J100" s="127"/>
      <c r="K100" s="127"/>
      <c r="L100" s="127">
        <f>IF(OR(B100="",B101=""),0,IF(MOD(B100,12)=0,'Розрах.заг.варт.класичн'!$E$6*'Класична 2 а_2'!$M$22,0))</f>
        <v>0</v>
      </c>
      <c r="M100" s="48">
        <f t="shared" si="13"/>
        <v>0</v>
      </c>
      <c r="N100" s="127"/>
      <c r="O100" s="127"/>
      <c r="P100" s="129"/>
      <c r="Q100" s="55"/>
      <c r="S100" s="54" t="str">
        <f>IF(B100&lt;=$O$22,XIRR($T$32:T100,$C$32:C100),"")</f>
        <v/>
      </c>
      <c r="T100" s="52" t="str">
        <f t="shared" si="22"/>
        <v/>
      </c>
    </row>
    <row r="101" spans="2:20" x14ac:dyDescent="0.35">
      <c r="B101" s="131" t="str">
        <f t="shared" si="17"/>
        <v/>
      </c>
      <c r="C101" s="51" t="str">
        <f t="shared" si="23"/>
        <v/>
      </c>
      <c r="D101" s="132" t="str">
        <f t="shared" si="18"/>
        <v/>
      </c>
      <c r="E101" s="52" t="str">
        <f t="shared" si="19"/>
        <v/>
      </c>
      <c r="F101" s="133" t="str">
        <f t="shared" si="20"/>
        <v/>
      </c>
      <c r="G101" s="53" t="str">
        <f t="shared" si="21"/>
        <v/>
      </c>
      <c r="H101" s="165" t="str">
        <f t="shared" si="14"/>
        <v/>
      </c>
      <c r="I101" s="167" t="str">
        <f t="shared" si="16"/>
        <v/>
      </c>
      <c r="J101" s="127"/>
      <c r="K101" s="127"/>
      <c r="L101" s="127">
        <f>IF(OR(B101="",B102=""),0,IF(MOD(B101,12)=0,'Розрах.заг.варт.класичн'!$E$6*'Класична 2 а_2'!$M$22,0))</f>
        <v>0</v>
      </c>
      <c r="M101" s="48">
        <f t="shared" si="13"/>
        <v>0</v>
      </c>
      <c r="N101" s="127"/>
      <c r="O101" s="127"/>
      <c r="P101" s="129"/>
      <c r="Q101" s="55"/>
      <c r="S101" s="54" t="str">
        <f>IF(B101&lt;=$O$22,XIRR($T$32:T101,$C$32:C101),"")</f>
        <v/>
      </c>
      <c r="T101" s="52" t="str">
        <f t="shared" si="22"/>
        <v/>
      </c>
    </row>
    <row r="102" spans="2:20" x14ac:dyDescent="0.35">
      <c r="B102" s="131" t="str">
        <f t="shared" si="17"/>
        <v/>
      </c>
      <c r="C102" s="51" t="str">
        <f t="shared" si="23"/>
        <v/>
      </c>
      <c r="D102" s="132" t="str">
        <f t="shared" si="18"/>
        <v/>
      </c>
      <c r="E102" s="52" t="str">
        <f t="shared" si="19"/>
        <v/>
      </c>
      <c r="F102" s="133" t="str">
        <f t="shared" si="20"/>
        <v/>
      </c>
      <c r="G102" s="53" t="str">
        <f t="shared" si="21"/>
        <v/>
      </c>
      <c r="H102" s="165" t="str">
        <f t="shared" si="14"/>
        <v/>
      </c>
      <c r="I102" s="167" t="str">
        <f t="shared" si="16"/>
        <v/>
      </c>
      <c r="J102" s="127"/>
      <c r="K102" s="127"/>
      <c r="L102" s="127">
        <f>IF(OR(B102="",B103=""),0,IF(MOD(B102,12)=0,'Розрах.заг.варт.класичн'!$E$6*'Класична 2 а_2'!$M$22,0))</f>
        <v>0</v>
      </c>
      <c r="M102" s="48">
        <f t="shared" si="13"/>
        <v>0</v>
      </c>
      <c r="N102" s="127"/>
      <c r="O102" s="127"/>
      <c r="P102" s="129"/>
      <c r="Q102" s="55"/>
      <c r="S102" s="54" t="str">
        <f>IF(B102&lt;=$O$22,XIRR($T$32:T102,$C$32:C102),"")</f>
        <v/>
      </c>
      <c r="T102" s="52" t="str">
        <f t="shared" si="22"/>
        <v/>
      </c>
    </row>
    <row r="103" spans="2:20" x14ac:dyDescent="0.35">
      <c r="B103" s="131" t="str">
        <f t="shared" si="17"/>
        <v/>
      </c>
      <c r="C103" s="51" t="str">
        <f t="shared" si="23"/>
        <v/>
      </c>
      <c r="D103" s="132" t="str">
        <f t="shared" si="18"/>
        <v/>
      </c>
      <c r="E103" s="52" t="str">
        <f t="shared" si="19"/>
        <v/>
      </c>
      <c r="F103" s="133" t="str">
        <f t="shared" si="20"/>
        <v/>
      </c>
      <c r="G103" s="53" t="str">
        <f t="shared" si="21"/>
        <v/>
      </c>
      <c r="H103" s="165" t="str">
        <f t="shared" si="14"/>
        <v/>
      </c>
      <c r="I103" s="167" t="str">
        <f t="shared" si="16"/>
        <v/>
      </c>
      <c r="J103" s="127"/>
      <c r="K103" s="127"/>
      <c r="L103" s="127">
        <f>IF(OR(B103="",B104=""),0,IF(MOD(B103,12)=0,'Розрах.заг.варт.класичн'!$E$6*'Класична 2 а_2'!$M$22,0))</f>
        <v>0</v>
      </c>
      <c r="M103" s="48">
        <f t="shared" si="13"/>
        <v>0</v>
      </c>
      <c r="N103" s="127"/>
      <c r="O103" s="127"/>
      <c r="P103" s="129"/>
      <c r="Q103" s="55"/>
      <c r="S103" s="54" t="str">
        <f>IF(B103&lt;=$O$22,XIRR($T$32:T103,$C$32:C103),"")</f>
        <v/>
      </c>
      <c r="T103" s="52" t="str">
        <f t="shared" si="22"/>
        <v/>
      </c>
    </row>
    <row r="104" spans="2:20" x14ac:dyDescent="0.35">
      <c r="B104" s="131" t="str">
        <f t="shared" si="17"/>
        <v/>
      </c>
      <c r="C104" s="51" t="str">
        <f t="shared" si="23"/>
        <v/>
      </c>
      <c r="D104" s="132" t="str">
        <f t="shared" si="18"/>
        <v/>
      </c>
      <c r="E104" s="52" t="str">
        <f t="shared" si="19"/>
        <v/>
      </c>
      <c r="F104" s="133" t="str">
        <f t="shared" si="20"/>
        <v/>
      </c>
      <c r="G104" s="53" t="str">
        <f t="shared" si="21"/>
        <v/>
      </c>
      <c r="H104" s="165" t="str">
        <f t="shared" si="14"/>
        <v/>
      </c>
      <c r="I104" s="167" t="str">
        <f t="shared" si="16"/>
        <v/>
      </c>
      <c r="J104" s="127"/>
      <c r="K104" s="127"/>
      <c r="L104" s="127">
        <f>IF(OR(B104="",B105=""),0,IF(MOD(B104,12)=0,'Розрах.заг.варт.класичн'!$E$6*'Класична 2 а_2'!$M$22,0))</f>
        <v>0</v>
      </c>
      <c r="M104" s="48">
        <f t="shared" si="13"/>
        <v>0</v>
      </c>
      <c r="N104" s="127"/>
      <c r="O104" s="127"/>
      <c r="P104" s="129"/>
      <c r="Q104" s="55"/>
      <c r="S104" s="54" t="str">
        <f>IF(B104&lt;=$O$22,XIRR($T$32:T104,$C$32:C104),"")</f>
        <v/>
      </c>
      <c r="T104" s="52" t="str">
        <f t="shared" si="22"/>
        <v/>
      </c>
    </row>
    <row r="105" spans="2:20" x14ac:dyDescent="0.35">
      <c r="B105" s="131" t="str">
        <f t="shared" si="17"/>
        <v/>
      </c>
      <c r="C105" s="51" t="str">
        <f t="shared" si="23"/>
        <v/>
      </c>
      <c r="D105" s="132" t="str">
        <f t="shared" si="18"/>
        <v/>
      </c>
      <c r="E105" s="52" t="str">
        <f t="shared" si="19"/>
        <v/>
      </c>
      <c r="F105" s="133" t="str">
        <f t="shared" si="20"/>
        <v/>
      </c>
      <c r="G105" s="53" t="str">
        <f t="shared" si="21"/>
        <v/>
      </c>
      <c r="H105" s="165" t="str">
        <f t="shared" si="14"/>
        <v/>
      </c>
      <c r="I105" s="167" t="str">
        <f t="shared" si="16"/>
        <v/>
      </c>
      <c r="J105" s="127"/>
      <c r="K105" s="127"/>
      <c r="L105" s="127">
        <f>IF(OR(B105="",B106=""),0,IF(MOD(B105,12)=0,'Розрах.заг.варт.класичн'!$E$6*'Класична 2 а_2'!$M$22,0))</f>
        <v>0</v>
      </c>
      <c r="M105" s="48">
        <f t="shared" si="13"/>
        <v>0</v>
      </c>
      <c r="N105" s="127"/>
      <c r="O105" s="127"/>
      <c r="P105" s="129"/>
      <c r="Q105" s="55"/>
      <c r="S105" s="54" t="str">
        <f>IF(B105&lt;=$O$22,XIRR($T$32:T105,$C$32:C105),"")</f>
        <v/>
      </c>
      <c r="T105" s="52" t="str">
        <f t="shared" si="22"/>
        <v/>
      </c>
    </row>
    <row r="106" spans="2:20" x14ac:dyDescent="0.35">
      <c r="B106" s="131" t="str">
        <f t="shared" si="17"/>
        <v/>
      </c>
      <c r="C106" s="51" t="str">
        <f t="shared" si="23"/>
        <v/>
      </c>
      <c r="D106" s="132" t="str">
        <f t="shared" si="18"/>
        <v/>
      </c>
      <c r="E106" s="52" t="str">
        <f t="shared" si="19"/>
        <v/>
      </c>
      <c r="F106" s="133" t="str">
        <f t="shared" si="20"/>
        <v/>
      </c>
      <c r="G106" s="53" t="str">
        <f t="shared" si="21"/>
        <v/>
      </c>
      <c r="H106" s="165" t="str">
        <f t="shared" si="14"/>
        <v/>
      </c>
      <c r="I106" s="167" t="str">
        <f t="shared" si="16"/>
        <v/>
      </c>
      <c r="J106" s="127"/>
      <c r="K106" s="127"/>
      <c r="L106" s="127">
        <f>IF(OR(B106="",B107=""),0,IF(MOD(B106,12)=0,'Розрах.заг.варт.класичн'!$E$6*'Класична 2 а_2'!$M$22,0))</f>
        <v>0</v>
      </c>
      <c r="M106" s="48">
        <f t="shared" si="13"/>
        <v>0</v>
      </c>
      <c r="N106" s="127"/>
      <c r="O106" s="127"/>
      <c r="P106" s="129"/>
      <c r="Q106" s="55"/>
      <c r="S106" s="54" t="str">
        <f>IF(B106&lt;=$O$22,XIRR($T$32:T106,$C$32:C106),"")</f>
        <v/>
      </c>
      <c r="T106" s="52" t="str">
        <f t="shared" si="22"/>
        <v/>
      </c>
    </row>
    <row r="107" spans="2:20" x14ac:dyDescent="0.35">
      <c r="B107" s="131" t="str">
        <f t="shared" si="17"/>
        <v/>
      </c>
      <c r="C107" s="51" t="str">
        <f t="shared" si="23"/>
        <v/>
      </c>
      <c r="D107" s="132" t="str">
        <f t="shared" si="18"/>
        <v/>
      </c>
      <c r="E107" s="52" t="str">
        <f t="shared" si="19"/>
        <v/>
      </c>
      <c r="F107" s="133" t="str">
        <f t="shared" si="20"/>
        <v/>
      </c>
      <c r="G107" s="53" t="str">
        <f t="shared" si="21"/>
        <v/>
      </c>
      <c r="H107" s="165" t="str">
        <f t="shared" si="14"/>
        <v/>
      </c>
      <c r="I107" s="167" t="str">
        <f t="shared" si="16"/>
        <v/>
      </c>
      <c r="J107" s="127"/>
      <c r="K107" s="127"/>
      <c r="L107" s="127">
        <f>IF(OR(B107="",B108=""),0,IF(MOD(B107,12)=0,'Розрах.заг.варт.класичн'!$E$6*'Класична 2 а_2'!$M$22,0))</f>
        <v>0</v>
      </c>
      <c r="M107" s="48">
        <f t="shared" si="13"/>
        <v>0</v>
      </c>
      <c r="N107" s="127"/>
      <c r="O107" s="127"/>
      <c r="P107" s="129"/>
      <c r="Q107" s="55"/>
      <c r="S107" s="54" t="str">
        <f>IF(B107&lt;=$O$22,XIRR($T$32:T107,$C$32:C107),"")</f>
        <v/>
      </c>
      <c r="T107" s="52" t="str">
        <f t="shared" si="22"/>
        <v/>
      </c>
    </row>
    <row r="108" spans="2:20" x14ac:dyDescent="0.35">
      <c r="B108" s="131" t="str">
        <f t="shared" si="17"/>
        <v/>
      </c>
      <c r="C108" s="51" t="str">
        <f t="shared" si="23"/>
        <v/>
      </c>
      <c r="D108" s="132" t="str">
        <f t="shared" si="18"/>
        <v/>
      </c>
      <c r="E108" s="52" t="str">
        <f t="shared" si="19"/>
        <v/>
      </c>
      <c r="F108" s="133" t="str">
        <f t="shared" si="20"/>
        <v/>
      </c>
      <c r="G108" s="53" t="str">
        <f t="shared" si="21"/>
        <v/>
      </c>
      <c r="H108" s="165" t="str">
        <f t="shared" si="14"/>
        <v/>
      </c>
      <c r="I108" s="167" t="str">
        <f t="shared" si="16"/>
        <v/>
      </c>
      <c r="J108" s="127"/>
      <c r="K108" s="127"/>
      <c r="L108" s="127">
        <f>IF(OR(B108="",B109=""),0,IF(MOD(B108,12)=0,'Розрах.заг.варт.класичн'!$E$6*'Класична 2 а_2'!$M$22,0))</f>
        <v>0</v>
      </c>
      <c r="M108" s="48">
        <f t="shared" si="13"/>
        <v>0</v>
      </c>
      <c r="N108" s="127"/>
      <c r="O108" s="127"/>
      <c r="P108" s="129"/>
      <c r="Q108" s="55"/>
      <c r="S108" s="54" t="str">
        <f>IF(B108&lt;=$O$22,XIRR($T$32:T108,$C$32:C108),"")</f>
        <v/>
      </c>
      <c r="T108" s="52" t="str">
        <f t="shared" si="22"/>
        <v/>
      </c>
    </row>
    <row r="109" spans="2:20" x14ac:dyDescent="0.35">
      <c r="B109" s="131" t="str">
        <f t="shared" si="17"/>
        <v/>
      </c>
      <c r="C109" s="51" t="str">
        <f t="shared" si="23"/>
        <v/>
      </c>
      <c r="D109" s="132" t="str">
        <f t="shared" si="18"/>
        <v/>
      </c>
      <c r="E109" s="52" t="str">
        <f t="shared" si="19"/>
        <v/>
      </c>
      <c r="F109" s="133" t="str">
        <f t="shared" si="20"/>
        <v/>
      </c>
      <c r="G109" s="53" t="str">
        <f t="shared" si="21"/>
        <v/>
      </c>
      <c r="H109" s="165" t="str">
        <f t="shared" si="14"/>
        <v/>
      </c>
      <c r="I109" s="167" t="str">
        <f t="shared" si="16"/>
        <v/>
      </c>
      <c r="J109" s="127"/>
      <c r="K109" s="127"/>
      <c r="L109" s="127">
        <f>IF(OR(B109="",B110=""),0,IF(MOD(B109,12)=0,'Розрах.заг.варт.класичн'!$E$6*'Класична 2 а_2'!$M$22,0))</f>
        <v>0</v>
      </c>
      <c r="M109" s="48">
        <f t="shared" ref="M109:M172" si="24">IF(B109="",0,IF(MOD(B109,12)=0,(F109+SUM(H110:H121))*(IF(($O$22-B109)&gt;=12,1,($O$22-B108)/12)*$N$22),0))</f>
        <v>0</v>
      </c>
      <c r="N109" s="127"/>
      <c r="O109" s="127"/>
      <c r="P109" s="129"/>
      <c r="Q109" s="55"/>
      <c r="S109" s="54" t="str">
        <f>IF(B109&lt;=$O$22,XIRR($T$32:T109,$C$32:C109),"")</f>
        <v/>
      </c>
      <c r="T109" s="52" t="str">
        <f t="shared" si="22"/>
        <v/>
      </c>
    </row>
    <row r="110" spans="2:20" x14ac:dyDescent="0.35">
      <c r="B110" s="131" t="str">
        <f t="shared" si="17"/>
        <v/>
      </c>
      <c r="C110" s="51" t="str">
        <f t="shared" si="23"/>
        <v/>
      </c>
      <c r="D110" s="132" t="str">
        <f t="shared" si="18"/>
        <v/>
      </c>
      <c r="E110" s="52" t="str">
        <f t="shared" si="19"/>
        <v/>
      </c>
      <c r="F110" s="133" t="str">
        <f t="shared" si="20"/>
        <v/>
      </c>
      <c r="G110" s="53" t="str">
        <f t="shared" si="21"/>
        <v/>
      </c>
      <c r="H110" s="165" t="str">
        <f t="shared" ref="H110:H173" si="25">IF(B109&lt;$O$22,(F109*$H$22*D110)/$L$22,"")</f>
        <v/>
      </c>
      <c r="I110" s="167" t="str">
        <f t="shared" si="16"/>
        <v/>
      </c>
      <c r="J110" s="127"/>
      <c r="K110" s="127"/>
      <c r="L110" s="127">
        <f>IF(OR(B110="",B111=""),0,IF(MOD(B110,12)=0,'Розрах.заг.варт.класичн'!$E$6*'Класична 2 а_2'!$M$22,0))</f>
        <v>0</v>
      </c>
      <c r="M110" s="48">
        <f t="shared" si="24"/>
        <v>0</v>
      </c>
      <c r="N110" s="127"/>
      <c r="O110" s="127"/>
      <c r="P110" s="129"/>
      <c r="Q110" s="55"/>
      <c r="S110" s="54" t="str">
        <f>IF(B110&lt;=$O$22,XIRR($T$32:T110,$C$32:C110),"")</f>
        <v/>
      </c>
      <c r="T110" s="52" t="str">
        <f t="shared" si="22"/>
        <v/>
      </c>
    </row>
    <row r="111" spans="2:20" x14ac:dyDescent="0.35">
      <c r="B111" s="131" t="str">
        <f t="shared" si="17"/>
        <v/>
      </c>
      <c r="C111" s="51" t="str">
        <f t="shared" si="23"/>
        <v/>
      </c>
      <c r="D111" s="132" t="str">
        <f t="shared" si="18"/>
        <v/>
      </c>
      <c r="E111" s="52" t="str">
        <f t="shared" si="19"/>
        <v/>
      </c>
      <c r="F111" s="133" t="str">
        <f t="shared" si="20"/>
        <v/>
      </c>
      <c r="G111" s="53" t="str">
        <f t="shared" si="21"/>
        <v/>
      </c>
      <c r="H111" s="165" t="str">
        <f t="shared" si="25"/>
        <v/>
      </c>
      <c r="I111" s="167" t="str">
        <f t="shared" si="16"/>
        <v/>
      </c>
      <c r="J111" s="127"/>
      <c r="K111" s="127"/>
      <c r="L111" s="127">
        <f>IF(OR(B111="",B112=""),0,IF(MOD(B111,12)=0,'Розрах.заг.варт.класичн'!$E$6*'Класична 2 а_2'!$M$22,0))</f>
        <v>0</v>
      </c>
      <c r="M111" s="48">
        <f t="shared" si="24"/>
        <v>0</v>
      </c>
      <c r="N111" s="127"/>
      <c r="O111" s="127"/>
      <c r="P111" s="129"/>
      <c r="Q111" s="55"/>
      <c r="S111" s="54" t="str">
        <f>IF(B111&lt;=$O$22,XIRR($T$32:T111,$C$32:C111),"")</f>
        <v/>
      </c>
      <c r="T111" s="52" t="str">
        <f t="shared" si="22"/>
        <v/>
      </c>
    </row>
    <row r="112" spans="2:20" x14ac:dyDescent="0.35">
      <c r="B112" s="131" t="str">
        <f t="shared" si="17"/>
        <v/>
      </c>
      <c r="C112" s="51" t="str">
        <f t="shared" si="23"/>
        <v/>
      </c>
      <c r="D112" s="132" t="str">
        <f t="shared" si="18"/>
        <v/>
      </c>
      <c r="E112" s="52" t="str">
        <f t="shared" si="19"/>
        <v/>
      </c>
      <c r="F112" s="133" t="str">
        <f t="shared" si="20"/>
        <v/>
      </c>
      <c r="G112" s="53" t="str">
        <f t="shared" si="21"/>
        <v/>
      </c>
      <c r="H112" s="165" t="str">
        <f t="shared" si="25"/>
        <v/>
      </c>
      <c r="I112" s="167" t="str">
        <f t="shared" si="16"/>
        <v/>
      </c>
      <c r="J112" s="127"/>
      <c r="K112" s="127"/>
      <c r="L112" s="127">
        <f>IF(OR(B112="",B113=""),0,IF(MOD(B112,12)=0,'Розрах.заг.варт.класичн'!$E$6*'Класична 2 а_2'!$M$22,0))</f>
        <v>0</v>
      </c>
      <c r="M112" s="48">
        <f t="shared" si="24"/>
        <v>0</v>
      </c>
      <c r="N112" s="127"/>
      <c r="O112" s="127"/>
      <c r="P112" s="129"/>
      <c r="Q112" s="55"/>
      <c r="S112" s="54" t="str">
        <f>IF(B112&lt;=$O$22,XIRR($T$32:T112,$C$32:C112),"")</f>
        <v/>
      </c>
      <c r="T112" s="52" t="str">
        <f t="shared" si="22"/>
        <v/>
      </c>
    </row>
    <row r="113" spans="2:20" x14ac:dyDescent="0.35">
      <c r="B113" s="131" t="str">
        <f t="shared" si="17"/>
        <v/>
      </c>
      <c r="C113" s="51" t="str">
        <f t="shared" si="23"/>
        <v/>
      </c>
      <c r="D113" s="132" t="str">
        <f t="shared" si="18"/>
        <v/>
      </c>
      <c r="E113" s="52" t="str">
        <f t="shared" si="19"/>
        <v/>
      </c>
      <c r="F113" s="133" t="str">
        <f t="shared" si="20"/>
        <v/>
      </c>
      <c r="G113" s="53" t="str">
        <f t="shared" si="21"/>
        <v/>
      </c>
      <c r="H113" s="165" t="str">
        <f t="shared" si="25"/>
        <v/>
      </c>
      <c r="I113" s="167" t="str">
        <f t="shared" si="16"/>
        <v/>
      </c>
      <c r="J113" s="127"/>
      <c r="K113" s="127"/>
      <c r="L113" s="127">
        <f>IF(OR(B113="",B114=""),0,IF(MOD(B113,12)=0,'Розрах.заг.варт.класичн'!$E$6*'Класична 2 а_2'!$M$22,0))</f>
        <v>0</v>
      </c>
      <c r="M113" s="48">
        <f t="shared" si="24"/>
        <v>0</v>
      </c>
      <c r="N113" s="127"/>
      <c r="O113" s="127"/>
      <c r="P113" s="129"/>
      <c r="Q113" s="55"/>
      <c r="S113" s="54" t="str">
        <f>IF(B113&lt;=$O$22,XIRR($T$32:T113,$C$32:C113),"")</f>
        <v/>
      </c>
      <c r="T113" s="52" t="str">
        <f t="shared" si="22"/>
        <v/>
      </c>
    </row>
    <row r="114" spans="2:20" x14ac:dyDescent="0.35">
      <c r="B114" s="131" t="str">
        <f t="shared" si="17"/>
        <v/>
      </c>
      <c r="C114" s="51" t="str">
        <f t="shared" si="23"/>
        <v/>
      </c>
      <c r="D114" s="132" t="str">
        <f t="shared" si="18"/>
        <v/>
      </c>
      <c r="E114" s="52" t="str">
        <f t="shared" si="19"/>
        <v/>
      </c>
      <c r="F114" s="133" t="str">
        <f t="shared" si="20"/>
        <v/>
      </c>
      <c r="G114" s="53" t="str">
        <f t="shared" si="21"/>
        <v/>
      </c>
      <c r="H114" s="165" t="str">
        <f t="shared" si="25"/>
        <v/>
      </c>
      <c r="I114" s="167" t="str">
        <f t="shared" si="16"/>
        <v/>
      </c>
      <c r="J114" s="127"/>
      <c r="K114" s="127"/>
      <c r="L114" s="127">
        <f>IF(OR(B114="",B115=""),0,IF(MOD(B114,12)=0,'Розрах.заг.варт.класичн'!$E$6*'Класична 2 а_2'!$M$22,0))</f>
        <v>0</v>
      </c>
      <c r="M114" s="48">
        <f t="shared" si="24"/>
        <v>0</v>
      </c>
      <c r="N114" s="127"/>
      <c r="O114" s="127"/>
      <c r="P114" s="129"/>
      <c r="Q114" s="55"/>
      <c r="S114" s="54" t="str">
        <f>IF(B114&lt;=$O$22,XIRR($T$32:T114,$C$32:C114),"")</f>
        <v/>
      </c>
      <c r="T114" s="52" t="str">
        <f t="shared" si="22"/>
        <v/>
      </c>
    </row>
    <row r="115" spans="2:20" x14ac:dyDescent="0.35">
      <c r="B115" s="131" t="str">
        <f t="shared" si="17"/>
        <v/>
      </c>
      <c r="C115" s="51" t="str">
        <f t="shared" si="23"/>
        <v/>
      </c>
      <c r="D115" s="132" t="str">
        <f t="shared" si="18"/>
        <v/>
      </c>
      <c r="E115" s="52" t="str">
        <f t="shared" si="19"/>
        <v/>
      </c>
      <c r="F115" s="133" t="str">
        <f t="shared" si="20"/>
        <v/>
      </c>
      <c r="G115" s="53" t="str">
        <f t="shared" si="21"/>
        <v/>
      </c>
      <c r="H115" s="165" t="str">
        <f t="shared" si="25"/>
        <v/>
      </c>
      <c r="I115" s="167" t="str">
        <f t="shared" si="16"/>
        <v/>
      </c>
      <c r="J115" s="127"/>
      <c r="K115" s="127"/>
      <c r="L115" s="127">
        <f>IF(OR(B115="",B116=""),0,IF(MOD(B115,12)=0,'Розрах.заг.варт.класичн'!$E$6*'Класична 2 а_2'!$M$22,0))</f>
        <v>0</v>
      </c>
      <c r="M115" s="48">
        <f t="shared" si="24"/>
        <v>0</v>
      </c>
      <c r="N115" s="127"/>
      <c r="O115" s="127"/>
      <c r="P115" s="129"/>
      <c r="Q115" s="55"/>
      <c r="S115" s="54" t="str">
        <f>IF(B115&lt;=$O$22,XIRR($T$32:T115,$C$32:C115),"")</f>
        <v/>
      </c>
      <c r="T115" s="52" t="str">
        <f t="shared" si="22"/>
        <v/>
      </c>
    </row>
    <row r="116" spans="2:20" x14ac:dyDescent="0.35">
      <c r="B116" s="131" t="str">
        <f t="shared" si="17"/>
        <v/>
      </c>
      <c r="C116" s="51" t="str">
        <f t="shared" si="23"/>
        <v/>
      </c>
      <c r="D116" s="132" t="str">
        <f t="shared" si="18"/>
        <v/>
      </c>
      <c r="E116" s="52" t="str">
        <f t="shared" si="19"/>
        <v/>
      </c>
      <c r="F116" s="133" t="str">
        <f t="shared" si="20"/>
        <v/>
      </c>
      <c r="G116" s="53" t="str">
        <f t="shared" si="21"/>
        <v/>
      </c>
      <c r="H116" s="165" t="str">
        <f t="shared" si="25"/>
        <v/>
      </c>
      <c r="I116" s="167" t="str">
        <f t="shared" si="16"/>
        <v/>
      </c>
      <c r="J116" s="127"/>
      <c r="K116" s="127"/>
      <c r="L116" s="127">
        <f>IF(OR(B116="",B117=""),0,IF(MOD(B116,12)=0,'Розрах.заг.варт.класичн'!$E$6*'Класична 2 а_2'!$M$22,0))</f>
        <v>0</v>
      </c>
      <c r="M116" s="48">
        <f t="shared" si="24"/>
        <v>0</v>
      </c>
      <c r="N116" s="127"/>
      <c r="O116" s="127"/>
      <c r="P116" s="129"/>
      <c r="Q116" s="55"/>
      <c r="S116" s="54" t="str">
        <f>IF(B116&lt;=$O$22,XIRR($T$32:T116,$C$32:C116),"")</f>
        <v/>
      </c>
      <c r="T116" s="52" t="str">
        <f t="shared" si="22"/>
        <v/>
      </c>
    </row>
    <row r="117" spans="2:20" x14ac:dyDescent="0.35">
      <c r="B117" s="131" t="str">
        <f t="shared" si="17"/>
        <v/>
      </c>
      <c r="C117" s="51" t="str">
        <f t="shared" si="23"/>
        <v/>
      </c>
      <c r="D117" s="132" t="str">
        <f t="shared" si="18"/>
        <v/>
      </c>
      <c r="E117" s="52" t="str">
        <f t="shared" si="19"/>
        <v/>
      </c>
      <c r="F117" s="133" t="str">
        <f t="shared" si="20"/>
        <v/>
      </c>
      <c r="G117" s="53" t="str">
        <f t="shared" si="21"/>
        <v/>
      </c>
      <c r="H117" s="165" t="str">
        <f t="shared" si="25"/>
        <v/>
      </c>
      <c r="I117" s="167" t="str">
        <f t="shared" si="16"/>
        <v/>
      </c>
      <c r="J117" s="127"/>
      <c r="K117" s="127"/>
      <c r="L117" s="127">
        <f>IF(OR(B117="",B118=""),0,IF(MOD(B117,12)=0,'Розрах.заг.варт.класичн'!$E$6*'Класична 2 а_2'!$M$22,0))</f>
        <v>0</v>
      </c>
      <c r="M117" s="48">
        <f t="shared" si="24"/>
        <v>0</v>
      </c>
      <c r="N117" s="127"/>
      <c r="O117" s="127"/>
      <c r="P117" s="129"/>
      <c r="Q117" s="55"/>
      <c r="S117" s="54" t="str">
        <f>IF(B117&lt;=$O$22,XIRR($T$32:T117,$C$32:C117),"")</f>
        <v/>
      </c>
      <c r="T117" s="52" t="str">
        <f t="shared" si="22"/>
        <v/>
      </c>
    </row>
    <row r="118" spans="2:20" x14ac:dyDescent="0.35">
      <c r="B118" s="131" t="str">
        <f t="shared" si="17"/>
        <v/>
      </c>
      <c r="C118" s="51" t="str">
        <f t="shared" si="23"/>
        <v/>
      </c>
      <c r="D118" s="132" t="str">
        <f t="shared" si="18"/>
        <v/>
      </c>
      <c r="E118" s="52" t="str">
        <f t="shared" si="19"/>
        <v/>
      </c>
      <c r="F118" s="133" t="str">
        <f t="shared" si="20"/>
        <v/>
      </c>
      <c r="G118" s="53" t="str">
        <f t="shared" si="21"/>
        <v/>
      </c>
      <c r="H118" s="165" t="str">
        <f t="shared" si="25"/>
        <v/>
      </c>
      <c r="I118" s="167" t="str">
        <f t="shared" si="16"/>
        <v/>
      </c>
      <c r="J118" s="127"/>
      <c r="K118" s="127"/>
      <c r="L118" s="127">
        <f>IF(OR(B118="",B119=""),0,IF(MOD(B118,12)=0,'Розрах.заг.варт.класичн'!$E$6*'Класична 2 а_2'!$M$22,0))</f>
        <v>0</v>
      </c>
      <c r="M118" s="48">
        <f t="shared" si="24"/>
        <v>0</v>
      </c>
      <c r="N118" s="127"/>
      <c r="O118" s="127"/>
      <c r="P118" s="129"/>
      <c r="Q118" s="55"/>
      <c r="S118" s="54" t="str">
        <f>IF(B118&lt;=$O$22,XIRR($T$32:T118,$C$32:C118),"")</f>
        <v/>
      </c>
      <c r="T118" s="52" t="str">
        <f t="shared" si="22"/>
        <v/>
      </c>
    </row>
    <row r="119" spans="2:20" x14ac:dyDescent="0.35">
      <c r="B119" s="131" t="str">
        <f t="shared" si="17"/>
        <v/>
      </c>
      <c r="C119" s="51" t="str">
        <f t="shared" si="23"/>
        <v/>
      </c>
      <c r="D119" s="132" t="str">
        <f t="shared" si="18"/>
        <v/>
      </c>
      <c r="E119" s="52" t="str">
        <f t="shared" si="19"/>
        <v/>
      </c>
      <c r="F119" s="133" t="str">
        <f t="shared" si="20"/>
        <v/>
      </c>
      <c r="G119" s="53" t="str">
        <f t="shared" si="21"/>
        <v/>
      </c>
      <c r="H119" s="165" t="str">
        <f t="shared" si="25"/>
        <v/>
      </c>
      <c r="I119" s="167" t="str">
        <f t="shared" si="16"/>
        <v/>
      </c>
      <c r="J119" s="127"/>
      <c r="K119" s="127"/>
      <c r="L119" s="127">
        <f>IF(OR(B119="",B120=""),0,IF(MOD(B119,12)=0,'Розрах.заг.варт.класичн'!$E$6*'Класична 2 а_2'!$M$22,0))</f>
        <v>0</v>
      </c>
      <c r="M119" s="48">
        <f t="shared" si="24"/>
        <v>0</v>
      </c>
      <c r="N119" s="127"/>
      <c r="O119" s="127"/>
      <c r="P119" s="129"/>
      <c r="Q119" s="55"/>
      <c r="S119" s="54" t="str">
        <f>IF(B119&lt;=$O$22,XIRR($T$32:T119,$C$32:C119),"")</f>
        <v/>
      </c>
      <c r="T119" s="52" t="str">
        <f t="shared" si="22"/>
        <v/>
      </c>
    </row>
    <row r="120" spans="2:20" x14ac:dyDescent="0.35">
      <c r="B120" s="131" t="str">
        <f t="shared" si="17"/>
        <v/>
      </c>
      <c r="C120" s="51" t="str">
        <f t="shared" si="23"/>
        <v/>
      </c>
      <c r="D120" s="132" t="str">
        <f t="shared" si="18"/>
        <v/>
      </c>
      <c r="E120" s="52" t="str">
        <f t="shared" si="19"/>
        <v/>
      </c>
      <c r="F120" s="133" t="str">
        <f t="shared" si="20"/>
        <v/>
      </c>
      <c r="G120" s="53" t="str">
        <f t="shared" si="21"/>
        <v/>
      </c>
      <c r="H120" s="165" t="str">
        <f t="shared" si="25"/>
        <v/>
      </c>
      <c r="I120" s="167" t="str">
        <f t="shared" si="16"/>
        <v/>
      </c>
      <c r="J120" s="127"/>
      <c r="K120" s="127"/>
      <c r="L120" s="127">
        <f>IF(OR(B120="",B121=""),0,IF(MOD(B120,12)=0,'Розрах.заг.варт.класичн'!$E$6*'Класична 2 а_2'!$M$22,0))</f>
        <v>0</v>
      </c>
      <c r="M120" s="48">
        <f t="shared" si="24"/>
        <v>0</v>
      </c>
      <c r="N120" s="127"/>
      <c r="O120" s="127"/>
      <c r="P120" s="129"/>
      <c r="Q120" s="55"/>
      <c r="S120" s="54" t="str">
        <f>IF(B120&lt;=$O$22,XIRR($T$32:T120,$C$32:C120),"")</f>
        <v/>
      </c>
      <c r="T120" s="52" t="str">
        <f t="shared" si="22"/>
        <v/>
      </c>
    </row>
    <row r="121" spans="2:20" x14ac:dyDescent="0.35">
      <c r="B121" s="131" t="str">
        <f t="shared" si="17"/>
        <v/>
      </c>
      <c r="C121" s="51" t="str">
        <f t="shared" si="23"/>
        <v/>
      </c>
      <c r="D121" s="132" t="str">
        <f t="shared" si="18"/>
        <v/>
      </c>
      <c r="E121" s="52" t="str">
        <f t="shared" si="19"/>
        <v/>
      </c>
      <c r="F121" s="133" t="str">
        <f t="shared" si="20"/>
        <v/>
      </c>
      <c r="G121" s="53" t="str">
        <f t="shared" si="21"/>
        <v/>
      </c>
      <c r="H121" s="165" t="str">
        <f t="shared" si="25"/>
        <v/>
      </c>
      <c r="I121" s="167" t="str">
        <f t="shared" si="16"/>
        <v/>
      </c>
      <c r="J121" s="127"/>
      <c r="K121" s="127"/>
      <c r="L121" s="127">
        <f>IF(OR(B121="",B122=""),0,IF(MOD(B121,12)=0,'Розрах.заг.варт.класичн'!$E$6*'Класична 2 а_2'!$M$22,0))</f>
        <v>0</v>
      </c>
      <c r="M121" s="48">
        <f t="shared" si="24"/>
        <v>0</v>
      </c>
      <c r="N121" s="127"/>
      <c r="O121" s="127"/>
      <c r="P121" s="129"/>
      <c r="Q121" s="55"/>
      <c r="S121" s="54" t="str">
        <f>IF(B121&lt;=$O$22,XIRR($T$32:T121,$C$32:C121),"")</f>
        <v/>
      </c>
      <c r="T121" s="52" t="str">
        <f t="shared" si="22"/>
        <v/>
      </c>
    </row>
    <row r="122" spans="2:20" x14ac:dyDescent="0.35">
      <c r="B122" s="131" t="str">
        <f t="shared" si="17"/>
        <v/>
      </c>
      <c r="C122" s="51" t="str">
        <f t="shared" si="23"/>
        <v/>
      </c>
      <c r="D122" s="132" t="str">
        <f t="shared" si="18"/>
        <v/>
      </c>
      <c r="E122" s="52" t="str">
        <f t="shared" si="19"/>
        <v/>
      </c>
      <c r="F122" s="133" t="str">
        <f t="shared" si="20"/>
        <v/>
      </c>
      <c r="G122" s="53" t="str">
        <f t="shared" si="21"/>
        <v/>
      </c>
      <c r="H122" s="165" t="str">
        <f t="shared" si="25"/>
        <v/>
      </c>
      <c r="I122" s="167" t="str">
        <f t="shared" si="16"/>
        <v/>
      </c>
      <c r="J122" s="127"/>
      <c r="K122" s="127"/>
      <c r="L122" s="127">
        <f>IF(OR(B122="",B123=""),0,IF(MOD(B122,12)=0,'Розрах.заг.варт.класичн'!$E$6*'Класична 2 а_2'!$M$22,0))</f>
        <v>0</v>
      </c>
      <c r="M122" s="48">
        <f t="shared" si="24"/>
        <v>0</v>
      </c>
      <c r="N122" s="127"/>
      <c r="O122" s="127"/>
      <c r="P122" s="129"/>
      <c r="Q122" s="55"/>
      <c r="S122" s="54" t="str">
        <f>IF(B122&lt;=$O$22,XIRR($T$32:T122,$C$32:C122),"")</f>
        <v/>
      </c>
      <c r="T122" s="52" t="str">
        <f t="shared" si="22"/>
        <v/>
      </c>
    </row>
    <row r="123" spans="2:20" x14ac:dyDescent="0.35">
      <c r="B123" s="131" t="str">
        <f t="shared" si="17"/>
        <v/>
      </c>
      <c r="C123" s="51" t="str">
        <f t="shared" si="23"/>
        <v/>
      </c>
      <c r="D123" s="132" t="str">
        <f t="shared" si="18"/>
        <v/>
      </c>
      <c r="E123" s="52" t="str">
        <f t="shared" si="19"/>
        <v/>
      </c>
      <c r="F123" s="133" t="str">
        <f t="shared" si="20"/>
        <v/>
      </c>
      <c r="G123" s="53" t="str">
        <f t="shared" si="21"/>
        <v/>
      </c>
      <c r="H123" s="165" t="str">
        <f t="shared" si="25"/>
        <v/>
      </c>
      <c r="I123" s="167" t="str">
        <f t="shared" si="16"/>
        <v/>
      </c>
      <c r="J123" s="127"/>
      <c r="K123" s="127"/>
      <c r="L123" s="127">
        <f>IF(OR(B123="",B124=""),0,IF(MOD(B123,12)=0,'Розрах.заг.варт.класичн'!$E$6*'Класична 2 а_2'!$M$22,0))</f>
        <v>0</v>
      </c>
      <c r="M123" s="48">
        <f t="shared" si="24"/>
        <v>0</v>
      </c>
      <c r="N123" s="127"/>
      <c r="O123" s="127"/>
      <c r="P123" s="129"/>
      <c r="Q123" s="55"/>
      <c r="S123" s="54" t="str">
        <f>IF(B123&lt;=$O$22,XIRR($T$32:T123,$C$32:C123),"")</f>
        <v/>
      </c>
      <c r="T123" s="52" t="str">
        <f t="shared" si="22"/>
        <v/>
      </c>
    </row>
    <row r="124" spans="2:20" x14ac:dyDescent="0.35">
      <c r="B124" s="131" t="str">
        <f t="shared" si="17"/>
        <v/>
      </c>
      <c r="C124" s="51" t="str">
        <f t="shared" si="23"/>
        <v/>
      </c>
      <c r="D124" s="132" t="str">
        <f t="shared" si="18"/>
        <v/>
      </c>
      <c r="E124" s="52" t="str">
        <f t="shared" si="19"/>
        <v/>
      </c>
      <c r="F124" s="133" t="str">
        <f t="shared" si="20"/>
        <v/>
      </c>
      <c r="G124" s="53" t="str">
        <f t="shared" si="21"/>
        <v/>
      </c>
      <c r="H124" s="165" t="str">
        <f t="shared" si="25"/>
        <v/>
      </c>
      <c r="I124" s="167" t="str">
        <f t="shared" si="16"/>
        <v/>
      </c>
      <c r="J124" s="127"/>
      <c r="K124" s="127"/>
      <c r="L124" s="127">
        <f>IF(OR(B124="",B125=""),0,IF(MOD(B124,12)=0,'Розрах.заг.варт.класичн'!$E$6*'Класична 2 а_2'!$M$22,0))</f>
        <v>0</v>
      </c>
      <c r="M124" s="48">
        <f t="shared" si="24"/>
        <v>0</v>
      </c>
      <c r="N124" s="127"/>
      <c r="O124" s="127"/>
      <c r="P124" s="129"/>
      <c r="Q124" s="55"/>
      <c r="S124" s="54" t="str">
        <f>IF(B124&lt;=$O$22,XIRR($T$32:T124,$C$32:C124),"")</f>
        <v/>
      </c>
      <c r="T124" s="52" t="str">
        <f t="shared" si="22"/>
        <v/>
      </c>
    </row>
    <row r="125" spans="2:20" x14ac:dyDescent="0.35">
      <c r="B125" s="131" t="str">
        <f t="shared" si="17"/>
        <v/>
      </c>
      <c r="C125" s="51" t="str">
        <f t="shared" si="23"/>
        <v/>
      </c>
      <c r="D125" s="132" t="str">
        <f t="shared" si="18"/>
        <v/>
      </c>
      <c r="E125" s="52" t="str">
        <f t="shared" si="19"/>
        <v/>
      </c>
      <c r="F125" s="133" t="str">
        <f t="shared" si="20"/>
        <v/>
      </c>
      <c r="G125" s="53" t="str">
        <f t="shared" si="21"/>
        <v/>
      </c>
      <c r="H125" s="165" t="str">
        <f t="shared" si="25"/>
        <v/>
      </c>
      <c r="I125" s="167" t="str">
        <f t="shared" si="16"/>
        <v/>
      </c>
      <c r="J125" s="127"/>
      <c r="K125" s="127"/>
      <c r="L125" s="127">
        <f>IF(OR(B125="",B126=""),0,IF(MOD(B125,12)=0,'Розрах.заг.варт.класичн'!$E$6*'Класична 2 а_2'!$M$22,0))</f>
        <v>0</v>
      </c>
      <c r="M125" s="48">
        <f t="shared" si="24"/>
        <v>0</v>
      </c>
      <c r="N125" s="127"/>
      <c r="O125" s="127"/>
      <c r="P125" s="129"/>
      <c r="Q125" s="55"/>
      <c r="S125" s="54" t="str">
        <f>IF(B125&lt;=$O$22,XIRR($T$32:T125,$C$32:C125),"")</f>
        <v/>
      </c>
      <c r="T125" s="52" t="str">
        <f t="shared" si="22"/>
        <v/>
      </c>
    </row>
    <row r="126" spans="2:20" x14ac:dyDescent="0.35">
      <c r="B126" s="131" t="str">
        <f t="shared" si="17"/>
        <v/>
      </c>
      <c r="C126" s="51" t="str">
        <f t="shared" si="23"/>
        <v/>
      </c>
      <c r="D126" s="132" t="str">
        <f t="shared" si="18"/>
        <v/>
      </c>
      <c r="E126" s="52" t="str">
        <f t="shared" si="19"/>
        <v/>
      </c>
      <c r="F126" s="133" t="str">
        <f t="shared" si="20"/>
        <v/>
      </c>
      <c r="G126" s="53" t="str">
        <f t="shared" si="21"/>
        <v/>
      </c>
      <c r="H126" s="165" t="str">
        <f t="shared" si="25"/>
        <v/>
      </c>
      <c r="I126" s="167" t="str">
        <f t="shared" si="16"/>
        <v/>
      </c>
      <c r="J126" s="127"/>
      <c r="K126" s="127"/>
      <c r="L126" s="127">
        <f>IF(OR(B126="",B127=""),0,IF(MOD(B126,12)=0,'Розрах.заг.варт.класичн'!$E$6*'Класична 2 а_2'!$M$22,0))</f>
        <v>0</v>
      </c>
      <c r="M126" s="48">
        <f t="shared" si="24"/>
        <v>0</v>
      </c>
      <c r="N126" s="127"/>
      <c r="O126" s="127"/>
      <c r="P126" s="129"/>
      <c r="Q126" s="55"/>
      <c r="S126" s="54" t="str">
        <f>IF(B126&lt;=$O$22,XIRR($T$32:T126,$C$32:C126),"")</f>
        <v/>
      </c>
      <c r="T126" s="52" t="str">
        <f t="shared" si="22"/>
        <v/>
      </c>
    </row>
    <row r="127" spans="2:20" x14ac:dyDescent="0.35">
      <c r="B127" s="131" t="str">
        <f t="shared" si="17"/>
        <v/>
      </c>
      <c r="C127" s="51" t="str">
        <f t="shared" si="23"/>
        <v/>
      </c>
      <c r="D127" s="132" t="str">
        <f t="shared" si="18"/>
        <v/>
      </c>
      <c r="E127" s="52" t="str">
        <f t="shared" si="19"/>
        <v/>
      </c>
      <c r="F127" s="133" t="str">
        <f t="shared" si="20"/>
        <v/>
      </c>
      <c r="G127" s="53" t="str">
        <f t="shared" si="21"/>
        <v/>
      </c>
      <c r="H127" s="165" t="str">
        <f t="shared" si="25"/>
        <v/>
      </c>
      <c r="I127" s="167" t="str">
        <f t="shared" si="16"/>
        <v/>
      </c>
      <c r="J127" s="127"/>
      <c r="K127" s="127"/>
      <c r="L127" s="127">
        <f>IF(OR(B127="",B128=""),0,IF(MOD(B127,12)=0,'Розрах.заг.варт.класичн'!$E$6*'Класична 2 а_2'!$M$22,0))</f>
        <v>0</v>
      </c>
      <c r="M127" s="48">
        <f t="shared" si="24"/>
        <v>0</v>
      </c>
      <c r="N127" s="127"/>
      <c r="O127" s="127"/>
      <c r="P127" s="129"/>
      <c r="Q127" s="55"/>
      <c r="S127" s="54" t="str">
        <f>IF(B127&lt;=$O$22,XIRR($T$32:T127,$C$32:C127),"")</f>
        <v/>
      </c>
      <c r="T127" s="52" t="str">
        <f t="shared" si="22"/>
        <v/>
      </c>
    </row>
    <row r="128" spans="2:20" x14ac:dyDescent="0.35">
      <c r="B128" s="131" t="str">
        <f t="shared" si="17"/>
        <v/>
      </c>
      <c r="C128" s="51" t="str">
        <f t="shared" si="23"/>
        <v/>
      </c>
      <c r="D128" s="132" t="str">
        <f t="shared" si="18"/>
        <v/>
      </c>
      <c r="E128" s="52" t="str">
        <f t="shared" si="19"/>
        <v/>
      </c>
      <c r="F128" s="133" t="str">
        <f t="shared" si="20"/>
        <v/>
      </c>
      <c r="G128" s="53" t="str">
        <f t="shared" si="21"/>
        <v/>
      </c>
      <c r="H128" s="165" t="str">
        <f t="shared" si="25"/>
        <v/>
      </c>
      <c r="I128" s="167" t="str">
        <f t="shared" si="16"/>
        <v/>
      </c>
      <c r="J128" s="127"/>
      <c r="K128" s="127"/>
      <c r="L128" s="127">
        <f>IF(OR(B128="",B129=""),0,IF(MOD(B128,12)=0,'Розрах.заг.варт.класичн'!$E$6*'Класична 2 а_2'!$M$22,0))</f>
        <v>0</v>
      </c>
      <c r="M128" s="48">
        <f t="shared" si="24"/>
        <v>0</v>
      </c>
      <c r="N128" s="127"/>
      <c r="O128" s="127"/>
      <c r="P128" s="129"/>
      <c r="Q128" s="55"/>
      <c r="S128" s="54" t="str">
        <f>IF(B128&lt;=$O$22,XIRR($T$32:T128,$C$32:C128),"")</f>
        <v/>
      </c>
      <c r="T128" s="52" t="str">
        <f t="shared" si="22"/>
        <v/>
      </c>
    </row>
    <row r="129" spans="2:20" x14ac:dyDescent="0.35">
      <c r="B129" s="131" t="str">
        <f t="shared" si="17"/>
        <v/>
      </c>
      <c r="C129" s="51" t="str">
        <f t="shared" si="23"/>
        <v/>
      </c>
      <c r="D129" s="132" t="str">
        <f t="shared" si="18"/>
        <v/>
      </c>
      <c r="E129" s="52" t="str">
        <f t="shared" si="19"/>
        <v/>
      </c>
      <c r="F129" s="133" t="str">
        <f t="shared" si="20"/>
        <v/>
      </c>
      <c r="G129" s="53" t="str">
        <f t="shared" si="21"/>
        <v/>
      </c>
      <c r="H129" s="165" t="str">
        <f t="shared" si="25"/>
        <v/>
      </c>
      <c r="I129" s="167" t="str">
        <f t="shared" si="16"/>
        <v/>
      </c>
      <c r="J129" s="127"/>
      <c r="K129" s="127"/>
      <c r="L129" s="127">
        <f>IF(OR(B129="",B130=""),0,IF(MOD(B129,12)=0,'Розрах.заг.варт.класичн'!$E$6*'Класична 2 а_2'!$M$22,0))</f>
        <v>0</v>
      </c>
      <c r="M129" s="48">
        <f t="shared" si="24"/>
        <v>0</v>
      </c>
      <c r="N129" s="127"/>
      <c r="O129" s="127"/>
      <c r="P129" s="129"/>
      <c r="Q129" s="55"/>
      <c r="S129" s="54" t="str">
        <f>IF(B129&lt;=$O$22,XIRR($T$32:T129,$C$32:C129),"")</f>
        <v/>
      </c>
      <c r="T129" s="52" t="str">
        <f t="shared" si="22"/>
        <v/>
      </c>
    </row>
    <row r="130" spans="2:20" x14ac:dyDescent="0.35">
      <c r="B130" s="131" t="str">
        <f t="shared" si="17"/>
        <v/>
      </c>
      <c r="C130" s="51" t="str">
        <f t="shared" si="23"/>
        <v/>
      </c>
      <c r="D130" s="132" t="str">
        <f t="shared" si="18"/>
        <v/>
      </c>
      <c r="E130" s="52" t="str">
        <f t="shared" si="19"/>
        <v/>
      </c>
      <c r="F130" s="133" t="str">
        <f t="shared" si="20"/>
        <v/>
      </c>
      <c r="G130" s="53" t="str">
        <f t="shared" si="21"/>
        <v/>
      </c>
      <c r="H130" s="165" t="str">
        <f t="shared" si="25"/>
        <v/>
      </c>
      <c r="I130" s="167" t="str">
        <f t="shared" si="16"/>
        <v/>
      </c>
      <c r="J130" s="127"/>
      <c r="K130" s="127"/>
      <c r="L130" s="127">
        <f>IF(OR(B130="",B131=""),0,IF(MOD(B130,12)=0,'Розрах.заг.варт.класичн'!$E$6*'Класична 2 а_2'!$M$22,0))</f>
        <v>0</v>
      </c>
      <c r="M130" s="48">
        <f t="shared" si="24"/>
        <v>0</v>
      </c>
      <c r="N130" s="127"/>
      <c r="O130" s="127"/>
      <c r="P130" s="129"/>
      <c r="Q130" s="55"/>
      <c r="S130" s="54" t="str">
        <f>IF(B130&lt;=$O$22,XIRR($T$32:T130,$C$32:C130),"")</f>
        <v/>
      </c>
      <c r="T130" s="52" t="str">
        <f t="shared" si="22"/>
        <v/>
      </c>
    </row>
    <row r="131" spans="2:20" x14ac:dyDescent="0.35">
      <c r="B131" s="131" t="str">
        <f t="shared" si="17"/>
        <v/>
      </c>
      <c r="C131" s="51" t="str">
        <f t="shared" si="23"/>
        <v/>
      </c>
      <c r="D131" s="132" t="str">
        <f t="shared" si="18"/>
        <v/>
      </c>
      <c r="E131" s="52" t="str">
        <f t="shared" si="19"/>
        <v/>
      </c>
      <c r="F131" s="133" t="str">
        <f t="shared" si="20"/>
        <v/>
      </c>
      <c r="G131" s="53" t="str">
        <f t="shared" si="21"/>
        <v/>
      </c>
      <c r="H131" s="165" t="str">
        <f t="shared" si="25"/>
        <v/>
      </c>
      <c r="I131" s="167" t="str">
        <f t="shared" si="16"/>
        <v/>
      </c>
      <c r="J131" s="127"/>
      <c r="K131" s="127"/>
      <c r="L131" s="127">
        <f>IF(OR(B131="",B132=""),0,IF(MOD(B131,12)=0,'Розрах.заг.варт.класичн'!$E$6*'Класична 2 а_2'!$M$22,0))</f>
        <v>0</v>
      </c>
      <c r="M131" s="48">
        <f t="shared" si="24"/>
        <v>0</v>
      </c>
      <c r="N131" s="127"/>
      <c r="O131" s="127"/>
      <c r="P131" s="129"/>
      <c r="Q131" s="55"/>
      <c r="S131" s="54" t="str">
        <f>IF(B131&lt;=$O$22,XIRR($T$32:T131,$C$32:C131),"")</f>
        <v/>
      </c>
      <c r="T131" s="52" t="str">
        <f t="shared" si="22"/>
        <v/>
      </c>
    </row>
    <row r="132" spans="2:20" x14ac:dyDescent="0.35">
      <c r="B132" s="131" t="str">
        <f t="shared" si="17"/>
        <v/>
      </c>
      <c r="C132" s="51" t="str">
        <f t="shared" si="23"/>
        <v/>
      </c>
      <c r="D132" s="132" t="str">
        <f t="shared" si="18"/>
        <v/>
      </c>
      <c r="E132" s="52" t="str">
        <f t="shared" si="19"/>
        <v/>
      </c>
      <c r="F132" s="133" t="str">
        <f t="shared" si="20"/>
        <v/>
      </c>
      <c r="G132" s="53" t="str">
        <f t="shared" si="21"/>
        <v/>
      </c>
      <c r="H132" s="165" t="str">
        <f t="shared" si="25"/>
        <v/>
      </c>
      <c r="I132" s="167" t="str">
        <f t="shared" si="16"/>
        <v/>
      </c>
      <c r="J132" s="127"/>
      <c r="K132" s="127"/>
      <c r="L132" s="127">
        <f>IF(OR(B132="",B133=""),0,IF(MOD(B132,12)=0,'Розрах.заг.варт.класичн'!$E$6*'Класична 2 а_2'!$M$22,0))</f>
        <v>0</v>
      </c>
      <c r="M132" s="48">
        <f t="shared" si="24"/>
        <v>0</v>
      </c>
      <c r="N132" s="127"/>
      <c r="O132" s="127"/>
      <c r="P132" s="129"/>
      <c r="Q132" s="55"/>
      <c r="S132" s="54" t="str">
        <f>IF(B132&lt;=$O$22,XIRR($T$32:T132,$C$32:C132),"")</f>
        <v/>
      </c>
      <c r="T132" s="52" t="str">
        <f t="shared" si="22"/>
        <v/>
      </c>
    </row>
    <row r="133" spans="2:20" x14ac:dyDescent="0.35">
      <c r="B133" s="131" t="str">
        <f t="shared" si="17"/>
        <v/>
      </c>
      <c r="C133" s="51" t="str">
        <f t="shared" si="23"/>
        <v/>
      </c>
      <c r="D133" s="132" t="str">
        <f t="shared" si="18"/>
        <v/>
      </c>
      <c r="E133" s="52" t="str">
        <f t="shared" si="19"/>
        <v/>
      </c>
      <c r="F133" s="133" t="str">
        <f t="shared" si="20"/>
        <v/>
      </c>
      <c r="G133" s="53" t="str">
        <f t="shared" si="21"/>
        <v/>
      </c>
      <c r="H133" s="165" t="str">
        <f t="shared" si="25"/>
        <v/>
      </c>
      <c r="I133" s="167" t="str">
        <f t="shared" si="16"/>
        <v/>
      </c>
      <c r="J133" s="127"/>
      <c r="K133" s="127"/>
      <c r="L133" s="127">
        <f>IF(OR(B133="",B134=""),0,IF(MOD(B133,12)=0,'Розрах.заг.варт.класичн'!$E$6*'Класична 2 а_2'!$M$22,0))</f>
        <v>0</v>
      </c>
      <c r="M133" s="48">
        <f t="shared" si="24"/>
        <v>0</v>
      </c>
      <c r="N133" s="127"/>
      <c r="O133" s="127"/>
      <c r="P133" s="129"/>
      <c r="Q133" s="55"/>
      <c r="S133" s="54" t="str">
        <f>IF(B133&lt;=$O$22,XIRR($T$32:T133,$C$32:C133),"")</f>
        <v/>
      </c>
      <c r="T133" s="52" t="str">
        <f t="shared" si="22"/>
        <v/>
      </c>
    </row>
    <row r="134" spans="2:20" x14ac:dyDescent="0.35">
      <c r="B134" s="131" t="str">
        <f t="shared" si="17"/>
        <v/>
      </c>
      <c r="C134" s="51" t="str">
        <f t="shared" si="23"/>
        <v/>
      </c>
      <c r="D134" s="132" t="str">
        <f t="shared" si="18"/>
        <v/>
      </c>
      <c r="E134" s="52" t="str">
        <f t="shared" si="19"/>
        <v/>
      </c>
      <c r="F134" s="133" t="str">
        <f t="shared" si="20"/>
        <v/>
      </c>
      <c r="G134" s="53" t="str">
        <f t="shared" si="21"/>
        <v/>
      </c>
      <c r="H134" s="165" t="str">
        <f t="shared" si="25"/>
        <v/>
      </c>
      <c r="I134" s="167" t="str">
        <f t="shared" ref="I134:I197" si="26">IF(B134&lt;=$O$22,$I$22,"")</f>
        <v/>
      </c>
      <c r="J134" s="127"/>
      <c r="K134" s="127"/>
      <c r="L134" s="127">
        <f>IF(OR(B134="",B135=""),0,IF(MOD(B134,12)=0,'Розрах.заг.варт.класичн'!$E$6*'Класична 2 а_2'!$M$22,0))</f>
        <v>0</v>
      </c>
      <c r="M134" s="48">
        <f t="shared" si="24"/>
        <v>0</v>
      </c>
      <c r="N134" s="127"/>
      <c r="O134" s="127"/>
      <c r="P134" s="129"/>
      <c r="Q134" s="55"/>
      <c r="S134" s="54" t="str">
        <f>IF(B134&lt;=$O$22,XIRR($T$32:T134,$C$32:C134),"")</f>
        <v/>
      </c>
      <c r="T134" s="52" t="str">
        <f t="shared" si="22"/>
        <v/>
      </c>
    </row>
    <row r="135" spans="2:20" x14ac:dyDescent="0.35">
      <c r="B135" s="131" t="str">
        <f t="shared" si="17"/>
        <v/>
      </c>
      <c r="C135" s="51" t="str">
        <f t="shared" si="23"/>
        <v/>
      </c>
      <c r="D135" s="132" t="str">
        <f t="shared" si="18"/>
        <v/>
      </c>
      <c r="E135" s="52" t="str">
        <f t="shared" si="19"/>
        <v/>
      </c>
      <c r="F135" s="133" t="str">
        <f t="shared" si="20"/>
        <v/>
      </c>
      <c r="G135" s="53" t="str">
        <f t="shared" si="21"/>
        <v/>
      </c>
      <c r="H135" s="165" t="str">
        <f t="shared" si="25"/>
        <v/>
      </c>
      <c r="I135" s="167" t="str">
        <f t="shared" si="26"/>
        <v/>
      </c>
      <c r="J135" s="127"/>
      <c r="K135" s="127"/>
      <c r="L135" s="127">
        <f>IF(OR(B135="",B136=""),0,IF(MOD(B135,12)=0,'Розрах.заг.варт.класичн'!$E$6*'Класична 2 а_2'!$M$22,0))</f>
        <v>0</v>
      </c>
      <c r="M135" s="48">
        <f t="shared" si="24"/>
        <v>0</v>
      </c>
      <c r="N135" s="127"/>
      <c r="O135" s="127"/>
      <c r="P135" s="129"/>
      <c r="Q135" s="55"/>
      <c r="S135" s="54" t="str">
        <f>IF(B135&lt;=$O$22,XIRR($T$32:T135,$C$32:C135),"")</f>
        <v/>
      </c>
      <c r="T135" s="52" t="str">
        <f t="shared" si="22"/>
        <v/>
      </c>
    </row>
    <row r="136" spans="2:20" x14ac:dyDescent="0.35">
      <c r="B136" s="131" t="str">
        <f t="shared" si="17"/>
        <v/>
      </c>
      <c r="C136" s="51" t="str">
        <f t="shared" si="23"/>
        <v/>
      </c>
      <c r="D136" s="132" t="str">
        <f t="shared" si="18"/>
        <v/>
      </c>
      <c r="E136" s="52" t="str">
        <f t="shared" si="19"/>
        <v/>
      </c>
      <c r="F136" s="133" t="str">
        <f t="shared" si="20"/>
        <v/>
      </c>
      <c r="G136" s="53" t="str">
        <f t="shared" si="21"/>
        <v/>
      </c>
      <c r="H136" s="165" t="str">
        <f t="shared" si="25"/>
        <v/>
      </c>
      <c r="I136" s="167" t="str">
        <f t="shared" si="26"/>
        <v/>
      </c>
      <c r="J136" s="127"/>
      <c r="K136" s="127"/>
      <c r="L136" s="127">
        <f>IF(OR(B136="",B137=""),0,IF(MOD(B136,12)=0,'Розрах.заг.варт.класичн'!$E$6*'Класична 2 а_2'!$M$22,0))</f>
        <v>0</v>
      </c>
      <c r="M136" s="48">
        <f t="shared" si="24"/>
        <v>0</v>
      </c>
      <c r="N136" s="127"/>
      <c r="O136" s="127"/>
      <c r="P136" s="129"/>
      <c r="Q136" s="55"/>
      <c r="S136" s="54" t="str">
        <f>IF(B136&lt;=$O$22,XIRR($T$32:T136,$C$32:C136),"")</f>
        <v/>
      </c>
      <c r="T136" s="52" t="str">
        <f t="shared" si="22"/>
        <v/>
      </c>
    </row>
    <row r="137" spans="2:20" x14ac:dyDescent="0.35">
      <c r="B137" s="131" t="str">
        <f t="shared" si="17"/>
        <v/>
      </c>
      <c r="C137" s="51" t="str">
        <f t="shared" si="23"/>
        <v/>
      </c>
      <c r="D137" s="132" t="str">
        <f t="shared" si="18"/>
        <v/>
      </c>
      <c r="E137" s="52" t="str">
        <f t="shared" si="19"/>
        <v/>
      </c>
      <c r="F137" s="133" t="str">
        <f t="shared" si="20"/>
        <v/>
      </c>
      <c r="G137" s="53" t="str">
        <f t="shared" si="21"/>
        <v/>
      </c>
      <c r="H137" s="165" t="str">
        <f t="shared" si="25"/>
        <v/>
      </c>
      <c r="I137" s="167" t="str">
        <f t="shared" si="26"/>
        <v/>
      </c>
      <c r="J137" s="127"/>
      <c r="K137" s="127"/>
      <c r="L137" s="127">
        <f>IF(OR(B137="",B138=""),0,IF(MOD(B137,12)=0,'Розрах.заг.варт.класичн'!$E$6*'Класична 2 а_2'!$M$22,0))</f>
        <v>0</v>
      </c>
      <c r="M137" s="48">
        <f t="shared" si="24"/>
        <v>0</v>
      </c>
      <c r="N137" s="127"/>
      <c r="O137" s="127"/>
      <c r="P137" s="129"/>
      <c r="Q137" s="55"/>
      <c r="S137" s="54" t="str">
        <f>IF(B137&lt;=$O$22,XIRR($T$32:T137,$C$32:C137),"")</f>
        <v/>
      </c>
      <c r="T137" s="52" t="str">
        <f t="shared" si="22"/>
        <v/>
      </c>
    </row>
    <row r="138" spans="2:20" x14ac:dyDescent="0.35">
      <c r="B138" s="131" t="str">
        <f t="shared" si="17"/>
        <v/>
      </c>
      <c r="C138" s="51" t="str">
        <f t="shared" si="23"/>
        <v/>
      </c>
      <c r="D138" s="132" t="str">
        <f t="shared" si="18"/>
        <v/>
      </c>
      <c r="E138" s="52" t="str">
        <f t="shared" si="19"/>
        <v/>
      </c>
      <c r="F138" s="133" t="str">
        <f t="shared" si="20"/>
        <v/>
      </c>
      <c r="G138" s="53" t="str">
        <f t="shared" si="21"/>
        <v/>
      </c>
      <c r="H138" s="165" t="str">
        <f t="shared" si="25"/>
        <v/>
      </c>
      <c r="I138" s="167" t="str">
        <f t="shared" si="26"/>
        <v/>
      </c>
      <c r="J138" s="127"/>
      <c r="K138" s="127"/>
      <c r="L138" s="127">
        <f>IF(OR(B138="",B139=""),0,IF(MOD(B138,12)=0,'Розрах.заг.варт.класичн'!$E$6*'Класична 2 а_2'!$M$22,0))</f>
        <v>0</v>
      </c>
      <c r="M138" s="48">
        <f t="shared" si="24"/>
        <v>0</v>
      </c>
      <c r="N138" s="127"/>
      <c r="O138" s="127"/>
      <c r="P138" s="129"/>
      <c r="Q138" s="55"/>
      <c r="S138" s="54" t="str">
        <f>IF(B138&lt;=$O$22,XIRR($T$32:T138,$C$32:C138),"")</f>
        <v/>
      </c>
      <c r="T138" s="52" t="str">
        <f t="shared" si="22"/>
        <v/>
      </c>
    </row>
    <row r="139" spans="2:20" x14ac:dyDescent="0.35">
      <c r="B139" s="131" t="str">
        <f t="shared" si="17"/>
        <v/>
      </c>
      <c r="C139" s="51" t="str">
        <f t="shared" si="23"/>
        <v/>
      </c>
      <c r="D139" s="132" t="str">
        <f t="shared" si="18"/>
        <v/>
      </c>
      <c r="E139" s="52" t="str">
        <f t="shared" si="19"/>
        <v/>
      </c>
      <c r="F139" s="133" t="str">
        <f t="shared" si="20"/>
        <v/>
      </c>
      <c r="G139" s="53" t="str">
        <f t="shared" si="21"/>
        <v/>
      </c>
      <c r="H139" s="165" t="str">
        <f t="shared" si="25"/>
        <v/>
      </c>
      <c r="I139" s="167" t="str">
        <f t="shared" si="26"/>
        <v/>
      </c>
      <c r="J139" s="127"/>
      <c r="K139" s="127"/>
      <c r="L139" s="127">
        <f>IF(OR(B139="",B140=""),0,IF(MOD(B139,12)=0,'Розрах.заг.варт.класичн'!$E$6*'Класична 2 а_2'!$M$22,0))</f>
        <v>0</v>
      </c>
      <c r="M139" s="48">
        <f t="shared" si="24"/>
        <v>0</v>
      </c>
      <c r="N139" s="127"/>
      <c r="O139" s="127"/>
      <c r="P139" s="129"/>
      <c r="Q139" s="55"/>
      <c r="S139" s="54" t="str">
        <f>IF(B139&lt;=$O$22,XIRR($T$32:T139,$C$32:C139),"")</f>
        <v/>
      </c>
      <c r="T139" s="52" t="str">
        <f t="shared" si="22"/>
        <v/>
      </c>
    </row>
    <row r="140" spans="2:20" x14ac:dyDescent="0.35">
      <c r="B140" s="131" t="str">
        <f t="shared" si="17"/>
        <v/>
      </c>
      <c r="C140" s="51" t="str">
        <f t="shared" si="23"/>
        <v/>
      </c>
      <c r="D140" s="132" t="str">
        <f t="shared" si="18"/>
        <v/>
      </c>
      <c r="E140" s="52" t="str">
        <f t="shared" si="19"/>
        <v/>
      </c>
      <c r="F140" s="133" t="str">
        <f t="shared" si="20"/>
        <v/>
      </c>
      <c r="G140" s="53" t="str">
        <f t="shared" si="21"/>
        <v/>
      </c>
      <c r="H140" s="165" t="str">
        <f t="shared" si="25"/>
        <v/>
      </c>
      <c r="I140" s="167" t="str">
        <f t="shared" si="26"/>
        <v/>
      </c>
      <c r="J140" s="127"/>
      <c r="K140" s="127"/>
      <c r="L140" s="127">
        <f>IF(OR(B140="",B141=""),0,IF(MOD(B140,12)=0,'Розрах.заг.варт.класичн'!$E$6*'Класична 2 а_2'!$M$22,0))</f>
        <v>0</v>
      </c>
      <c r="M140" s="48">
        <f t="shared" si="24"/>
        <v>0</v>
      </c>
      <c r="N140" s="127"/>
      <c r="O140" s="127"/>
      <c r="P140" s="129"/>
      <c r="Q140" s="55"/>
      <c r="S140" s="54" t="str">
        <f>IF(B140&lt;=$O$22,XIRR($T$32:T140,$C$32:C140),"")</f>
        <v/>
      </c>
      <c r="T140" s="52" t="str">
        <f t="shared" si="22"/>
        <v/>
      </c>
    </row>
    <row r="141" spans="2:20" x14ac:dyDescent="0.35">
      <c r="B141" s="131" t="str">
        <f t="shared" si="17"/>
        <v/>
      </c>
      <c r="C141" s="51" t="str">
        <f t="shared" si="23"/>
        <v/>
      </c>
      <c r="D141" s="132" t="str">
        <f t="shared" si="18"/>
        <v/>
      </c>
      <c r="E141" s="52" t="str">
        <f t="shared" si="19"/>
        <v/>
      </c>
      <c r="F141" s="133" t="str">
        <f t="shared" si="20"/>
        <v/>
      </c>
      <c r="G141" s="53" t="str">
        <f t="shared" si="21"/>
        <v/>
      </c>
      <c r="H141" s="165" t="str">
        <f t="shared" si="25"/>
        <v/>
      </c>
      <c r="I141" s="167" t="str">
        <f t="shared" si="26"/>
        <v/>
      </c>
      <c r="J141" s="127"/>
      <c r="K141" s="127"/>
      <c r="L141" s="127">
        <f>IF(OR(B141="",B142=""),0,IF(MOD(B141,12)=0,'Розрах.заг.варт.класичн'!$E$6*'Класична 2 а_2'!$M$22,0))</f>
        <v>0</v>
      </c>
      <c r="M141" s="48">
        <f t="shared" si="24"/>
        <v>0</v>
      </c>
      <c r="N141" s="127"/>
      <c r="O141" s="127"/>
      <c r="P141" s="129"/>
      <c r="Q141" s="55"/>
      <c r="S141" s="54" t="str">
        <f>IF(B141&lt;=$O$22,XIRR($T$32:T141,$C$32:C141),"")</f>
        <v/>
      </c>
      <c r="T141" s="52" t="str">
        <f t="shared" si="22"/>
        <v/>
      </c>
    </row>
    <row r="142" spans="2:20" x14ac:dyDescent="0.35">
      <c r="B142" s="131" t="str">
        <f t="shared" si="17"/>
        <v/>
      </c>
      <c r="C142" s="51" t="str">
        <f t="shared" si="23"/>
        <v/>
      </c>
      <c r="D142" s="132" t="str">
        <f t="shared" si="18"/>
        <v/>
      </c>
      <c r="E142" s="52" t="str">
        <f t="shared" si="19"/>
        <v/>
      </c>
      <c r="F142" s="133" t="str">
        <f t="shared" si="20"/>
        <v/>
      </c>
      <c r="G142" s="53" t="str">
        <f t="shared" si="21"/>
        <v/>
      </c>
      <c r="H142" s="165" t="str">
        <f t="shared" si="25"/>
        <v/>
      </c>
      <c r="I142" s="167" t="str">
        <f t="shared" si="26"/>
        <v/>
      </c>
      <c r="J142" s="127"/>
      <c r="K142" s="127"/>
      <c r="L142" s="127">
        <f>IF(OR(B142="",B143=""),0,IF(MOD(B142,12)=0,'Розрах.заг.варт.класичн'!$E$6*'Класична 2 а_2'!$M$22,0))</f>
        <v>0</v>
      </c>
      <c r="M142" s="48">
        <f t="shared" si="24"/>
        <v>0</v>
      </c>
      <c r="N142" s="127"/>
      <c r="O142" s="127"/>
      <c r="P142" s="129"/>
      <c r="Q142" s="55"/>
      <c r="S142" s="54" t="str">
        <f>IF(B142&lt;=$O$22,XIRR($T$32:T142,$C$32:C142),"")</f>
        <v/>
      </c>
      <c r="T142" s="52" t="str">
        <f t="shared" si="22"/>
        <v/>
      </c>
    </row>
    <row r="143" spans="2:20" x14ac:dyDescent="0.35">
      <c r="B143" s="131" t="str">
        <f t="shared" si="17"/>
        <v/>
      </c>
      <c r="C143" s="51" t="str">
        <f t="shared" si="23"/>
        <v/>
      </c>
      <c r="D143" s="132" t="str">
        <f t="shared" si="18"/>
        <v/>
      </c>
      <c r="E143" s="52" t="str">
        <f t="shared" si="19"/>
        <v/>
      </c>
      <c r="F143" s="133" t="str">
        <f t="shared" si="20"/>
        <v/>
      </c>
      <c r="G143" s="53" t="str">
        <f t="shared" si="21"/>
        <v/>
      </c>
      <c r="H143" s="165" t="str">
        <f t="shared" si="25"/>
        <v/>
      </c>
      <c r="I143" s="167" t="str">
        <f t="shared" si="26"/>
        <v/>
      </c>
      <c r="J143" s="127"/>
      <c r="K143" s="127"/>
      <c r="L143" s="127">
        <f>IF(OR(B143="",B144=""),0,IF(MOD(B143,12)=0,'Розрах.заг.варт.класичн'!$E$6*'Класична 2 а_2'!$M$22,0))</f>
        <v>0</v>
      </c>
      <c r="M143" s="48">
        <f t="shared" si="24"/>
        <v>0</v>
      </c>
      <c r="N143" s="127"/>
      <c r="O143" s="127"/>
      <c r="P143" s="129"/>
      <c r="Q143" s="55"/>
      <c r="S143" s="54" t="str">
        <f>IF(B143&lt;=$O$22,XIRR($T$32:T143,$C$32:C143),"")</f>
        <v/>
      </c>
      <c r="T143" s="52" t="str">
        <f t="shared" si="22"/>
        <v/>
      </c>
    </row>
    <row r="144" spans="2:20" x14ac:dyDescent="0.35">
      <c r="B144" s="131" t="str">
        <f t="shared" si="17"/>
        <v/>
      </c>
      <c r="C144" s="51" t="str">
        <f t="shared" si="23"/>
        <v/>
      </c>
      <c r="D144" s="132" t="str">
        <f t="shared" si="18"/>
        <v/>
      </c>
      <c r="E144" s="52" t="str">
        <f t="shared" si="19"/>
        <v/>
      </c>
      <c r="F144" s="133" t="str">
        <f t="shared" si="20"/>
        <v/>
      </c>
      <c r="G144" s="53" t="str">
        <f t="shared" si="21"/>
        <v/>
      </c>
      <c r="H144" s="165" t="str">
        <f t="shared" si="25"/>
        <v/>
      </c>
      <c r="I144" s="167" t="str">
        <f t="shared" si="26"/>
        <v/>
      </c>
      <c r="J144" s="127"/>
      <c r="K144" s="127"/>
      <c r="L144" s="127">
        <f>IF(OR(B144="",B145=""),0,IF(MOD(B144,12)=0,'Розрах.заг.варт.класичн'!$E$6*'Класична 2 а_2'!$M$22,0))</f>
        <v>0</v>
      </c>
      <c r="M144" s="48">
        <f t="shared" si="24"/>
        <v>0</v>
      </c>
      <c r="N144" s="127"/>
      <c r="O144" s="127"/>
      <c r="P144" s="129"/>
      <c r="Q144" s="55"/>
      <c r="S144" s="54" t="str">
        <f>IF(B144&lt;=$O$22,XIRR($T$32:T144,$C$32:C144),"")</f>
        <v/>
      </c>
      <c r="T144" s="52" t="str">
        <f t="shared" si="22"/>
        <v/>
      </c>
    </row>
    <row r="145" spans="2:20" x14ac:dyDescent="0.35">
      <c r="B145" s="131" t="str">
        <f t="shared" si="17"/>
        <v/>
      </c>
      <c r="C145" s="51" t="str">
        <f t="shared" si="23"/>
        <v/>
      </c>
      <c r="D145" s="132" t="str">
        <f t="shared" si="18"/>
        <v/>
      </c>
      <c r="E145" s="52" t="str">
        <f t="shared" si="19"/>
        <v/>
      </c>
      <c r="F145" s="133" t="str">
        <f t="shared" si="20"/>
        <v/>
      </c>
      <c r="G145" s="53" t="str">
        <f t="shared" si="21"/>
        <v/>
      </c>
      <c r="H145" s="165" t="str">
        <f t="shared" si="25"/>
        <v/>
      </c>
      <c r="I145" s="167" t="str">
        <f t="shared" si="26"/>
        <v/>
      </c>
      <c r="J145" s="127"/>
      <c r="K145" s="127"/>
      <c r="L145" s="127">
        <f>IF(OR(B145="",B146=""),0,IF(MOD(B145,12)=0,'Розрах.заг.варт.класичн'!$E$6*'Класична 2 а_2'!$M$22,0))</f>
        <v>0</v>
      </c>
      <c r="M145" s="48">
        <f t="shared" si="24"/>
        <v>0</v>
      </c>
      <c r="N145" s="127"/>
      <c r="O145" s="127"/>
      <c r="P145" s="129"/>
      <c r="Q145" s="55"/>
      <c r="S145" s="54" t="str">
        <f>IF(B145&lt;=$O$22,XIRR($T$32:T145,$C$32:C145),"")</f>
        <v/>
      </c>
      <c r="T145" s="52" t="str">
        <f t="shared" si="22"/>
        <v/>
      </c>
    </row>
    <row r="146" spans="2:20" x14ac:dyDescent="0.35">
      <c r="B146" s="131" t="str">
        <f t="shared" si="17"/>
        <v/>
      </c>
      <c r="C146" s="51" t="str">
        <f t="shared" si="23"/>
        <v/>
      </c>
      <c r="D146" s="132" t="str">
        <f t="shared" si="18"/>
        <v/>
      </c>
      <c r="E146" s="52" t="str">
        <f t="shared" si="19"/>
        <v/>
      </c>
      <c r="F146" s="133" t="str">
        <f t="shared" si="20"/>
        <v/>
      </c>
      <c r="G146" s="53" t="str">
        <f t="shared" si="21"/>
        <v/>
      </c>
      <c r="H146" s="165" t="str">
        <f t="shared" si="25"/>
        <v/>
      </c>
      <c r="I146" s="167" t="str">
        <f t="shared" si="26"/>
        <v/>
      </c>
      <c r="J146" s="127"/>
      <c r="K146" s="127"/>
      <c r="L146" s="127">
        <f>IF(OR(B146="",B147=""),0,IF(MOD(B146,12)=0,'Розрах.заг.варт.класичн'!$E$6*'Класична 2 а_2'!$M$22,0))</f>
        <v>0</v>
      </c>
      <c r="M146" s="48">
        <f t="shared" si="24"/>
        <v>0</v>
      </c>
      <c r="N146" s="127"/>
      <c r="O146" s="127"/>
      <c r="P146" s="129"/>
      <c r="Q146" s="55"/>
      <c r="S146" s="54" t="str">
        <f>IF(B146&lt;=$O$22,XIRR($T$32:T146,$C$32:C146),"")</f>
        <v/>
      </c>
      <c r="T146" s="52" t="str">
        <f t="shared" si="22"/>
        <v/>
      </c>
    </row>
    <row r="147" spans="2:20" x14ac:dyDescent="0.35">
      <c r="B147" s="131" t="str">
        <f t="shared" si="17"/>
        <v/>
      </c>
      <c r="C147" s="51" t="str">
        <f t="shared" si="23"/>
        <v/>
      </c>
      <c r="D147" s="132" t="str">
        <f t="shared" si="18"/>
        <v/>
      </c>
      <c r="E147" s="52" t="str">
        <f t="shared" si="19"/>
        <v/>
      </c>
      <c r="F147" s="133" t="str">
        <f t="shared" si="20"/>
        <v/>
      </c>
      <c r="G147" s="53" t="str">
        <f t="shared" si="21"/>
        <v/>
      </c>
      <c r="H147" s="165" t="str">
        <f t="shared" si="25"/>
        <v/>
      </c>
      <c r="I147" s="167" t="str">
        <f t="shared" si="26"/>
        <v/>
      </c>
      <c r="J147" s="127"/>
      <c r="K147" s="127"/>
      <c r="L147" s="127">
        <f>IF(OR(B147="",B148=""),0,IF(MOD(B147,12)=0,'Розрах.заг.варт.класичн'!$E$6*'Класична 2 а_2'!$M$22,0))</f>
        <v>0</v>
      </c>
      <c r="M147" s="48">
        <f t="shared" si="24"/>
        <v>0</v>
      </c>
      <c r="N147" s="127"/>
      <c r="O147" s="127"/>
      <c r="P147" s="129"/>
      <c r="Q147" s="55"/>
      <c r="S147" s="54" t="str">
        <f>IF(B147&lt;=$O$22,XIRR($T$32:T147,$C$32:C147),"")</f>
        <v/>
      </c>
      <c r="T147" s="52" t="str">
        <f t="shared" si="22"/>
        <v/>
      </c>
    </row>
    <row r="148" spans="2:20" x14ac:dyDescent="0.35">
      <c r="B148" s="131" t="str">
        <f t="shared" si="17"/>
        <v/>
      </c>
      <c r="C148" s="51" t="str">
        <f t="shared" si="23"/>
        <v/>
      </c>
      <c r="D148" s="132" t="str">
        <f t="shared" si="18"/>
        <v/>
      </c>
      <c r="E148" s="52" t="str">
        <f t="shared" si="19"/>
        <v/>
      </c>
      <c r="F148" s="133" t="str">
        <f t="shared" si="20"/>
        <v/>
      </c>
      <c r="G148" s="53" t="str">
        <f t="shared" si="21"/>
        <v/>
      </c>
      <c r="H148" s="165" t="str">
        <f t="shared" si="25"/>
        <v/>
      </c>
      <c r="I148" s="167" t="str">
        <f t="shared" si="26"/>
        <v/>
      </c>
      <c r="J148" s="127"/>
      <c r="K148" s="127"/>
      <c r="L148" s="127">
        <f>IF(OR(B148="",B149=""),0,IF(MOD(B148,12)=0,'Розрах.заг.варт.класичн'!$E$6*'Класична 2 а_2'!$M$22,0))</f>
        <v>0</v>
      </c>
      <c r="M148" s="48">
        <f t="shared" si="24"/>
        <v>0</v>
      </c>
      <c r="N148" s="127"/>
      <c r="O148" s="127"/>
      <c r="P148" s="129"/>
      <c r="Q148" s="55"/>
      <c r="S148" s="54" t="str">
        <f>IF(B148&lt;=$O$22,XIRR($T$32:T148,$C$32:C148),"")</f>
        <v/>
      </c>
      <c r="T148" s="52" t="str">
        <f t="shared" si="22"/>
        <v/>
      </c>
    </row>
    <row r="149" spans="2:20" x14ac:dyDescent="0.35">
      <c r="B149" s="131" t="str">
        <f t="shared" si="17"/>
        <v/>
      </c>
      <c r="C149" s="51" t="str">
        <f t="shared" si="23"/>
        <v/>
      </c>
      <c r="D149" s="132" t="str">
        <f t="shared" si="18"/>
        <v/>
      </c>
      <c r="E149" s="52" t="str">
        <f t="shared" si="19"/>
        <v/>
      </c>
      <c r="F149" s="133" t="str">
        <f t="shared" si="20"/>
        <v/>
      </c>
      <c r="G149" s="53" t="str">
        <f t="shared" si="21"/>
        <v/>
      </c>
      <c r="H149" s="165" t="str">
        <f t="shared" si="25"/>
        <v/>
      </c>
      <c r="I149" s="167" t="str">
        <f t="shared" si="26"/>
        <v/>
      </c>
      <c r="J149" s="127"/>
      <c r="K149" s="127"/>
      <c r="L149" s="127">
        <f>IF(OR(B149="",B150=""),0,IF(MOD(B149,12)=0,'Розрах.заг.варт.класичн'!$E$6*'Класична 2 а_2'!$M$22,0))</f>
        <v>0</v>
      </c>
      <c r="M149" s="48">
        <f t="shared" si="24"/>
        <v>0</v>
      </c>
      <c r="N149" s="127"/>
      <c r="O149" s="127"/>
      <c r="P149" s="129"/>
      <c r="Q149" s="55"/>
      <c r="S149" s="54" t="str">
        <f>IF(B149&lt;=$O$22,XIRR($T$32:T149,$C$32:C149),"")</f>
        <v/>
      </c>
      <c r="T149" s="52" t="str">
        <f t="shared" si="22"/>
        <v/>
      </c>
    </row>
    <row r="150" spans="2:20" x14ac:dyDescent="0.35">
      <c r="B150" s="131" t="str">
        <f t="shared" si="17"/>
        <v/>
      </c>
      <c r="C150" s="51" t="str">
        <f t="shared" si="23"/>
        <v/>
      </c>
      <c r="D150" s="132" t="str">
        <f t="shared" si="18"/>
        <v/>
      </c>
      <c r="E150" s="52" t="str">
        <f t="shared" si="19"/>
        <v/>
      </c>
      <c r="F150" s="133" t="str">
        <f t="shared" si="20"/>
        <v/>
      </c>
      <c r="G150" s="53" t="str">
        <f t="shared" si="21"/>
        <v/>
      </c>
      <c r="H150" s="165" t="str">
        <f t="shared" si="25"/>
        <v/>
      </c>
      <c r="I150" s="167" t="str">
        <f t="shared" si="26"/>
        <v/>
      </c>
      <c r="J150" s="127"/>
      <c r="K150" s="127"/>
      <c r="L150" s="127">
        <f>IF(OR(B150="",B151=""),0,IF(MOD(B150,12)=0,'Розрах.заг.варт.класичн'!$E$6*'Класична 2 а_2'!$M$22,0))</f>
        <v>0</v>
      </c>
      <c r="M150" s="48">
        <f t="shared" si="24"/>
        <v>0</v>
      </c>
      <c r="N150" s="127"/>
      <c r="O150" s="127"/>
      <c r="P150" s="129"/>
      <c r="Q150" s="55"/>
      <c r="S150" s="54" t="str">
        <f>IF(B150&lt;=$O$22,XIRR($T$32:T150,$C$32:C150),"")</f>
        <v/>
      </c>
      <c r="T150" s="52" t="str">
        <f t="shared" si="22"/>
        <v/>
      </c>
    </row>
    <row r="151" spans="2:20" x14ac:dyDescent="0.35">
      <c r="B151" s="131" t="str">
        <f t="shared" si="17"/>
        <v/>
      </c>
      <c r="C151" s="51" t="str">
        <f t="shared" si="23"/>
        <v/>
      </c>
      <c r="D151" s="132" t="str">
        <f t="shared" si="18"/>
        <v/>
      </c>
      <c r="E151" s="52" t="str">
        <f t="shared" si="19"/>
        <v/>
      </c>
      <c r="F151" s="133" t="str">
        <f t="shared" si="20"/>
        <v/>
      </c>
      <c r="G151" s="53" t="str">
        <f t="shared" si="21"/>
        <v/>
      </c>
      <c r="H151" s="165" t="str">
        <f t="shared" si="25"/>
        <v/>
      </c>
      <c r="I151" s="167" t="str">
        <f t="shared" si="26"/>
        <v/>
      </c>
      <c r="J151" s="130"/>
      <c r="K151" s="127"/>
      <c r="L151" s="127">
        <f>IF(OR(B151="",B152=""),0,IF(MOD(B151,12)=0,'Розрах.заг.варт.класичн'!$E$6*'Класична 2 а_2'!$M$22,0))</f>
        <v>0</v>
      </c>
      <c r="M151" s="48">
        <f t="shared" si="24"/>
        <v>0</v>
      </c>
      <c r="N151" s="130"/>
      <c r="O151" s="130"/>
      <c r="P151" s="129"/>
      <c r="Q151" s="55"/>
      <c r="S151" s="54" t="str">
        <f>IF(B151&lt;=$O$22,XIRR($T$32:T151,$C$32:C151),"")</f>
        <v/>
      </c>
      <c r="T151" s="52" t="str">
        <f t="shared" si="22"/>
        <v/>
      </c>
    </row>
    <row r="152" spans="2:20" x14ac:dyDescent="0.35">
      <c r="B152" s="131" t="str">
        <f t="shared" si="17"/>
        <v/>
      </c>
      <c r="C152" s="51" t="str">
        <f t="shared" si="23"/>
        <v/>
      </c>
      <c r="D152" s="132" t="str">
        <f t="shared" si="18"/>
        <v/>
      </c>
      <c r="E152" s="52" t="str">
        <f t="shared" si="19"/>
        <v/>
      </c>
      <c r="F152" s="133" t="str">
        <f t="shared" si="20"/>
        <v/>
      </c>
      <c r="G152" s="53" t="str">
        <f t="shared" si="21"/>
        <v/>
      </c>
      <c r="H152" s="165" t="str">
        <f t="shared" si="25"/>
        <v/>
      </c>
      <c r="I152" s="167" t="str">
        <f t="shared" si="26"/>
        <v/>
      </c>
      <c r="J152" s="130"/>
      <c r="K152" s="127"/>
      <c r="L152" s="127">
        <f>IF(OR(B152="",B153=""),0,IF(MOD(B152,12)=0,'Розрах.заг.варт.класичн'!$E$6*'Класична 2 а_2'!$M$22,0))</f>
        <v>0</v>
      </c>
      <c r="M152" s="48">
        <f t="shared" si="24"/>
        <v>0</v>
      </c>
      <c r="N152" s="130"/>
      <c r="O152" s="130"/>
      <c r="P152" s="129"/>
      <c r="Q152" s="55"/>
      <c r="S152" s="54" t="str">
        <f>IF(B152&lt;=$O$22,XIRR($T$32:T152,$C$32:C152),"")</f>
        <v/>
      </c>
      <c r="T152" s="52" t="str">
        <f t="shared" si="22"/>
        <v/>
      </c>
    </row>
    <row r="153" spans="2:20" x14ac:dyDescent="0.35">
      <c r="B153" s="131" t="str">
        <f t="shared" si="17"/>
        <v/>
      </c>
      <c r="C153" s="51" t="str">
        <f t="shared" si="23"/>
        <v/>
      </c>
      <c r="D153" s="132" t="str">
        <f t="shared" si="18"/>
        <v/>
      </c>
      <c r="E153" s="52" t="str">
        <f t="shared" si="19"/>
        <v/>
      </c>
      <c r="F153" s="133" t="str">
        <f t="shared" si="20"/>
        <v/>
      </c>
      <c r="G153" s="53" t="str">
        <f t="shared" si="21"/>
        <v/>
      </c>
      <c r="H153" s="165" t="str">
        <f t="shared" si="25"/>
        <v/>
      </c>
      <c r="I153" s="167" t="str">
        <f t="shared" si="26"/>
        <v/>
      </c>
      <c r="J153" s="7"/>
      <c r="K153" s="7"/>
      <c r="L153" s="127">
        <f>IF(OR(B153="",B154=""),0,IF(MOD(B153,12)=0,'Розрах.заг.варт.класичн'!$E$6*'Класична 2 а_2'!$M$22,0))</f>
        <v>0</v>
      </c>
      <c r="M153" s="48">
        <f t="shared" si="24"/>
        <v>0</v>
      </c>
      <c r="N153" s="7"/>
      <c r="O153" s="7"/>
      <c r="P153" s="124"/>
      <c r="S153" s="54" t="str">
        <f>IF(B153&lt;=$O$22,XIRR($T$32:T153,$C$32:C153),"")</f>
        <v/>
      </c>
      <c r="T153" s="52" t="str">
        <f t="shared" si="22"/>
        <v/>
      </c>
    </row>
    <row r="154" spans="2:20" x14ac:dyDescent="0.35">
      <c r="B154" s="131" t="str">
        <f t="shared" si="17"/>
        <v/>
      </c>
      <c r="C154" s="51" t="str">
        <f t="shared" si="23"/>
        <v/>
      </c>
      <c r="D154" s="132" t="str">
        <f t="shared" si="18"/>
        <v/>
      </c>
      <c r="E154" s="52" t="str">
        <f t="shared" si="19"/>
        <v/>
      </c>
      <c r="F154" s="133" t="str">
        <f t="shared" si="20"/>
        <v/>
      </c>
      <c r="G154" s="53" t="str">
        <f t="shared" si="21"/>
        <v/>
      </c>
      <c r="H154" s="165" t="str">
        <f t="shared" si="25"/>
        <v/>
      </c>
      <c r="I154" s="167" t="str">
        <f t="shared" si="26"/>
        <v/>
      </c>
      <c r="J154" s="7"/>
      <c r="K154" s="7"/>
      <c r="L154" s="127">
        <f>IF(OR(B154="",B155=""),0,IF(MOD(B154,12)=0,'Розрах.заг.варт.класичн'!$E$6*'Класична 2 а_2'!$M$22,0))</f>
        <v>0</v>
      </c>
      <c r="M154" s="48">
        <f t="shared" si="24"/>
        <v>0</v>
      </c>
      <c r="N154" s="7"/>
      <c r="O154" s="7"/>
      <c r="P154" s="7"/>
      <c r="S154" s="54" t="str">
        <f>IF(B154&lt;=$O$22,XIRR($T$32:T154,$C$32:C154),"")</f>
        <v/>
      </c>
      <c r="T154" s="52" t="str">
        <f t="shared" si="22"/>
        <v/>
      </c>
    </row>
    <row r="155" spans="2:20" x14ac:dyDescent="0.35">
      <c r="B155" s="131" t="str">
        <f t="shared" si="17"/>
        <v/>
      </c>
      <c r="C155" s="51" t="str">
        <f t="shared" si="23"/>
        <v/>
      </c>
      <c r="D155" s="132" t="str">
        <f t="shared" si="18"/>
        <v/>
      </c>
      <c r="E155" s="52" t="str">
        <f t="shared" si="19"/>
        <v/>
      </c>
      <c r="F155" s="133" t="str">
        <f t="shared" si="20"/>
        <v/>
      </c>
      <c r="G155" s="53" t="str">
        <f t="shared" si="21"/>
        <v/>
      </c>
      <c r="H155" s="165" t="str">
        <f t="shared" si="25"/>
        <v/>
      </c>
      <c r="I155" s="167" t="str">
        <f t="shared" si="26"/>
        <v/>
      </c>
      <c r="J155" s="7"/>
      <c r="K155" s="7"/>
      <c r="L155" s="127">
        <f>IF(OR(B155="",B156=""),0,IF(MOD(B155,12)=0,'Розрах.заг.варт.класичн'!$E$6*'Класична 2 а_2'!$M$22,0))</f>
        <v>0</v>
      </c>
      <c r="M155" s="48">
        <f t="shared" si="24"/>
        <v>0</v>
      </c>
      <c r="N155" s="7"/>
      <c r="O155" s="7"/>
      <c r="P155" s="7"/>
      <c r="S155" s="54" t="str">
        <f>IF(B155&lt;=$O$22,XIRR($T$32:T155,$C$32:C155),"")</f>
        <v/>
      </c>
      <c r="T155" s="52" t="str">
        <f t="shared" si="22"/>
        <v/>
      </c>
    </row>
    <row r="156" spans="2:20" x14ac:dyDescent="0.35">
      <c r="B156" s="131" t="str">
        <f t="shared" si="17"/>
        <v/>
      </c>
      <c r="C156" s="51" t="str">
        <f t="shared" si="23"/>
        <v/>
      </c>
      <c r="D156" s="132" t="str">
        <f t="shared" si="18"/>
        <v/>
      </c>
      <c r="E156" s="52" t="str">
        <f t="shared" si="19"/>
        <v/>
      </c>
      <c r="F156" s="133" t="str">
        <f t="shared" si="20"/>
        <v/>
      </c>
      <c r="G156" s="53" t="str">
        <f t="shared" si="21"/>
        <v/>
      </c>
      <c r="H156" s="165" t="str">
        <f t="shared" si="25"/>
        <v/>
      </c>
      <c r="I156" s="167" t="str">
        <f t="shared" si="26"/>
        <v/>
      </c>
      <c r="J156" s="7"/>
      <c r="K156" s="7"/>
      <c r="L156" s="127">
        <f>IF(OR(B156="",B157=""),0,IF(MOD(B156,12)=0,'Розрах.заг.варт.класичн'!$E$6*'Класична 2 а_2'!$M$22,0))</f>
        <v>0</v>
      </c>
      <c r="M156" s="48">
        <f t="shared" si="24"/>
        <v>0</v>
      </c>
      <c r="N156" s="7"/>
      <c r="O156" s="7"/>
      <c r="P156" s="7"/>
      <c r="S156" s="54" t="str">
        <f>IF(B156&lt;=$O$22,XIRR($T$32:T156,$C$32:C156),"")</f>
        <v/>
      </c>
      <c r="T156" s="52" t="str">
        <f t="shared" si="22"/>
        <v/>
      </c>
    </row>
    <row r="157" spans="2:20" x14ac:dyDescent="0.35">
      <c r="B157" s="131" t="str">
        <f t="shared" si="17"/>
        <v/>
      </c>
      <c r="C157" s="51" t="str">
        <f t="shared" si="23"/>
        <v/>
      </c>
      <c r="D157" s="132" t="str">
        <f t="shared" si="18"/>
        <v/>
      </c>
      <c r="E157" s="52" t="str">
        <f t="shared" si="19"/>
        <v/>
      </c>
      <c r="F157" s="133" t="str">
        <f t="shared" si="20"/>
        <v/>
      </c>
      <c r="G157" s="53" t="str">
        <f t="shared" si="21"/>
        <v/>
      </c>
      <c r="H157" s="165" t="str">
        <f t="shared" si="25"/>
        <v/>
      </c>
      <c r="I157" s="167" t="str">
        <f t="shared" si="26"/>
        <v/>
      </c>
      <c r="J157" s="7"/>
      <c r="K157" s="7"/>
      <c r="L157" s="127">
        <f>IF(OR(B157="",B158=""),0,IF(MOD(B157,12)=0,'Розрах.заг.варт.класичн'!$E$6*'Класична 2 а_2'!$M$22,0))</f>
        <v>0</v>
      </c>
      <c r="M157" s="48">
        <f t="shared" si="24"/>
        <v>0</v>
      </c>
      <c r="N157" s="7"/>
      <c r="O157" s="7"/>
      <c r="P157" s="7"/>
      <c r="S157" s="54" t="str">
        <f>IF(B157&lt;=$O$22,XIRR($T$32:T157,$C$32:C157),"")</f>
        <v/>
      </c>
      <c r="T157" s="52" t="str">
        <f t="shared" si="22"/>
        <v/>
      </c>
    </row>
    <row r="158" spans="2:20" x14ac:dyDescent="0.35">
      <c r="B158" s="131" t="str">
        <f t="shared" si="17"/>
        <v/>
      </c>
      <c r="C158" s="51" t="str">
        <f t="shared" si="23"/>
        <v/>
      </c>
      <c r="D158" s="132" t="str">
        <f t="shared" si="18"/>
        <v/>
      </c>
      <c r="E158" s="52" t="str">
        <f t="shared" si="19"/>
        <v/>
      </c>
      <c r="F158" s="133" t="str">
        <f t="shared" si="20"/>
        <v/>
      </c>
      <c r="G158" s="53" t="str">
        <f t="shared" si="21"/>
        <v/>
      </c>
      <c r="H158" s="165" t="str">
        <f t="shared" si="25"/>
        <v/>
      </c>
      <c r="I158" s="167" t="str">
        <f t="shared" si="26"/>
        <v/>
      </c>
      <c r="J158" s="7"/>
      <c r="K158" s="7"/>
      <c r="L158" s="127">
        <f>IF(OR(B158="",B159=""),0,IF(MOD(B158,12)=0,'Розрах.заг.варт.класичн'!$E$6*'Класична 2 а_2'!$M$22,0))</f>
        <v>0</v>
      </c>
      <c r="M158" s="48">
        <f t="shared" si="24"/>
        <v>0</v>
      </c>
      <c r="N158" s="7"/>
      <c r="O158" s="7"/>
      <c r="P158" s="7"/>
      <c r="S158" s="54" t="str">
        <f>IF(B158&lt;=$O$22,XIRR($T$32:T158,$C$32:C158),"")</f>
        <v/>
      </c>
      <c r="T158" s="52" t="str">
        <f t="shared" si="22"/>
        <v/>
      </c>
    </row>
    <row r="159" spans="2:20" x14ac:dyDescent="0.35">
      <c r="B159" s="131" t="str">
        <f t="shared" si="17"/>
        <v/>
      </c>
      <c r="C159" s="51" t="str">
        <f t="shared" si="23"/>
        <v/>
      </c>
      <c r="D159" s="132" t="str">
        <f t="shared" si="18"/>
        <v/>
      </c>
      <c r="E159" s="52" t="str">
        <f t="shared" si="19"/>
        <v/>
      </c>
      <c r="F159" s="133" t="str">
        <f t="shared" si="20"/>
        <v/>
      </c>
      <c r="G159" s="53" t="str">
        <f t="shared" si="21"/>
        <v/>
      </c>
      <c r="H159" s="165" t="str">
        <f t="shared" si="25"/>
        <v/>
      </c>
      <c r="I159" s="167" t="str">
        <f t="shared" si="26"/>
        <v/>
      </c>
      <c r="J159" s="7"/>
      <c r="K159" s="7"/>
      <c r="L159" s="127">
        <f>IF(OR(B159="",B160=""),0,IF(MOD(B159,12)=0,'Розрах.заг.варт.класичн'!$E$6*'Класична 2 а_2'!$M$22,0))</f>
        <v>0</v>
      </c>
      <c r="M159" s="48">
        <f t="shared" si="24"/>
        <v>0</v>
      </c>
      <c r="N159" s="7"/>
      <c r="O159" s="7"/>
      <c r="P159" s="7"/>
      <c r="S159" s="54" t="str">
        <f>IF(B159&lt;=$O$22,XIRR($T$32:T159,$C$32:C159),"")</f>
        <v/>
      </c>
      <c r="T159" s="52" t="str">
        <f t="shared" si="22"/>
        <v/>
      </c>
    </row>
    <row r="160" spans="2:20" x14ac:dyDescent="0.35">
      <c r="B160" s="131" t="str">
        <f t="shared" si="17"/>
        <v/>
      </c>
      <c r="C160" s="51" t="str">
        <f t="shared" si="23"/>
        <v/>
      </c>
      <c r="D160" s="132" t="str">
        <f t="shared" si="18"/>
        <v/>
      </c>
      <c r="E160" s="52" t="str">
        <f t="shared" si="19"/>
        <v/>
      </c>
      <c r="F160" s="133" t="str">
        <f t="shared" si="20"/>
        <v/>
      </c>
      <c r="G160" s="53" t="str">
        <f t="shared" si="21"/>
        <v/>
      </c>
      <c r="H160" s="165" t="str">
        <f t="shared" si="25"/>
        <v/>
      </c>
      <c r="I160" s="167" t="str">
        <f t="shared" si="26"/>
        <v/>
      </c>
      <c r="J160" s="7"/>
      <c r="K160" s="7"/>
      <c r="L160" s="127">
        <f>IF(OR(B160="",B161=""),0,IF(MOD(B160,12)=0,'Розрах.заг.варт.класичн'!$E$6*'Класична 2 а_2'!$M$22,0))</f>
        <v>0</v>
      </c>
      <c r="M160" s="48">
        <f t="shared" si="24"/>
        <v>0</v>
      </c>
      <c r="N160" s="7"/>
      <c r="O160" s="7"/>
      <c r="P160" s="7"/>
      <c r="S160" s="54" t="str">
        <f>IF(B160&lt;=$O$22,XIRR($T$32:T160,$C$32:C160),"")</f>
        <v/>
      </c>
      <c r="T160" s="52" t="str">
        <f t="shared" si="22"/>
        <v/>
      </c>
    </row>
    <row r="161" spans="2:20" x14ac:dyDescent="0.35">
      <c r="B161" s="131" t="str">
        <f t="shared" si="17"/>
        <v/>
      </c>
      <c r="C161" s="51" t="str">
        <f t="shared" si="23"/>
        <v/>
      </c>
      <c r="D161" s="132" t="str">
        <f t="shared" si="18"/>
        <v/>
      </c>
      <c r="E161" s="52" t="str">
        <f t="shared" si="19"/>
        <v/>
      </c>
      <c r="F161" s="133" t="str">
        <f t="shared" si="20"/>
        <v/>
      </c>
      <c r="G161" s="53" t="str">
        <f t="shared" si="21"/>
        <v/>
      </c>
      <c r="H161" s="165" t="str">
        <f t="shared" si="25"/>
        <v/>
      </c>
      <c r="I161" s="167" t="str">
        <f t="shared" si="26"/>
        <v/>
      </c>
      <c r="J161" s="7"/>
      <c r="K161" s="7"/>
      <c r="L161" s="127">
        <f>IF(OR(B161="",B162=""),0,IF(MOD(B161,12)=0,'Розрах.заг.варт.класичн'!$E$6*'Класична 2 а_2'!$M$22,0))</f>
        <v>0</v>
      </c>
      <c r="M161" s="48">
        <f t="shared" si="24"/>
        <v>0</v>
      </c>
      <c r="N161" s="7"/>
      <c r="O161" s="7"/>
      <c r="P161" s="7"/>
      <c r="S161" s="54" t="str">
        <f>IF(B161&lt;=$O$22,XIRR($T$32:T161,$C$32:C161),"")</f>
        <v/>
      </c>
      <c r="T161" s="52" t="str">
        <f t="shared" si="22"/>
        <v/>
      </c>
    </row>
    <row r="162" spans="2:20" x14ac:dyDescent="0.35">
      <c r="B162" s="131" t="str">
        <f t="shared" ref="B162:B225" si="27">IF(B161&lt;$O$22,B161+1,"")</f>
        <v/>
      </c>
      <c r="C162" s="51" t="str">
        <f t="shared" si="23"/>
        <v/>
      </c>
      <c r="D162" s="132" t="str">
        <f t="shared" ref="D162:D225" si="28">IF(B161&lt;$O$22,DAY(EOMONTH(C162,0)),"")</f>
        <v/>
      </c>
      <c r="E162" s="52" t="str">
        <f t="shared" ref="E162:E225" si="29">IF(B161&lt;$O$22,G162+H162+SUM(I162:O162),"")</f>
        <v/>
      </c>
      <c r="F162" s="133" t="str">
        <f t="shared" ref="F162:F225" si="30">IF(B161&lt;$O$22,F161-G162,"")</f>
        <v/>
      </c>
      <c r="G162" s="53" t="str">
        <f t="shared" ref="G162:G225" si="31">IF(B161&lt;$O$22,$F$32/$O$22,"")</f>
        <v/>
      </c>
      <c r="H162" s="165" t="str">
        <f t="shared" si="25"/>
        <v/>
      </c>
      <c r="I162" s="167" t="str">
        <f t="shared" si="26"/>
        <v/>
      </c>
      <c r="J162" s="7"/>
      <c r="K162" s="7"/>
      <c r="L162" s="127">
        <f>IF(OR(B162="",B163=""),0,IF(MOD(B162,12)=0,'Розрах.заг.варт.класичн'!$E$6*'Класична 2 а_2'!$M$22,0))</f>
        <v>0</v>
      </c>
      <c r="M162" s="48">
        <f t="shared" si="24"/>
        <v>0</v>
      </c>
      <c r="N162" s="7"/>
      <c r="O162" s="7"/>
      <c r="P162" s="7"/>
      <c r="S162" s="54" t="str">
        <f>IF(B162&lt;=$O$22,XIRR($T$32:T162,$C$32:C162),"")</f>
        <v/>
      </c>
      <c r="T162" s="52" t="str">
        <f t="shared" ref="T162:T225" si="32">E162</f>
        <v/>
      </c>
    </row>
    <row r="163" spans="2:20" x14ac:dyDescent="0.35">
      <c r="B163" s="131" t="str">
        <f t="shared" si="27"/>
        <v/>
      </c>
      <c r="C163" s="51" t="str">
        <f t="shared" ref="C163:C226" si="33">IF(B162&lt;$O$22,EDATE(C162,1),"")</f>
        <v/>
      </c>
      <c r="D163" s="132" t="str">
        <f t="shared" si="28"/>
        <v/>
      </c>
      <c r="E163" s="52" t="str">
        <f t="shared" si="29"/>
        <v/>
      </c>
      <c r="F163" s="133" t="str">
        <f t="shared" si="30"/>
        <v/>
      </c>
      <c r="G163" s="53" t="str">
        <f t="shared" si="31"/>
        <v/>
      </c>
      <c r="H163" s="165" t="str">
        <f t="shared" si="25"/>
        <v/>
      </c>
      <c r="I163" s="167" t="str">
        <f t="shared" si="26"/>
        <v/>
      </c>
      <c r="J163" s="7"/>
      <c r="K163" s="7"/>
      <c r="L163" s="127">
        <f>IF(OR(B163="",B164=""),0,IF(MOD(B163,12)=0,'Розрах.заг.варт.класичн'!$E$6*'Класична 2 а_2'!$M$22,0))</f>
        <v>0</v>
      </c>
      <c r="M163" s="48">
        <f t="shared" si="24"/>
        <v>0</v>
      </c>
      <c r="N163" s="7"/>
      <c r="O163" s="7"/>
      <c r="P163" s="7"/>
      <c r="S163" s="54" t="str">
        <f>IF(B163&lt;=$O$22,XIRR($T$32:T163,$C$32:C163),"")</f>
        <v/>
      </c>
      <c r="T163" s="52" t="str">
        <f t="shared" si="32"/>
        <v/>
      </c>
    </row>
    <row r="164" spans="2:20" x14ac:dyDescent="0.35">
      <c r="B164" s="131" t="str">
        <f t="shared" si="27"/>
        <v/>
      </c>
      <c r="C164" s="51" t="str">
        <f t="shared" si="33"/>
        <v/>
      </c>
      <c r="D164" s="132" t="str">
        <f t="shared" si="28"/>
        <v/>
      </c>
      <c r="E164" s="52" t="str">
        <f t="shared" si="29"/>
        <v/>
      </c>
      <c r="F164" s="133" t="str">
        <f t="shared" si="30"/>
        <v/>
      </c>
      <c r="G164" s="53" t="str">
        <f t="shared" si="31"/>
        <v/>
      </c>
      <c r="H164" s="165" t="str">
        <f t="shared" si="25"/>
        <v/>
      </c>
      <c r="I164" s="167" t="str">
        <f t="shared" si="26"/>
        <v/>
      </c>
      <c r="J164" s="7"/>
      <c r="K164" s="7"/>
      <c r="L164" s="127">
        <f>IF(OR(B164="",B165=""),0,IF(MOD(B164,12)=0,'Розрах.заг.варт.класичн'!$E$6*'Класична 2 а_2'!$M$22,0))</f>
        <v>0</v>
      </c>
      <c r="M164" s="48">
        <f t="shared" si="24"/>
        <v>0</v>
      </c>
      <c r="N164" s="7"/>
      <c r="O164" s="7"/>
      <c r="P164" s="7"/>
      <c r="S164" s="54" t="str">
        <f>IF(B164&lt;=$O$22,XIRR($T$32:T164,$C$32:C164),"")</f>
        <v/>
      </c>
      <c r="T164" s="52" t="str">
        <f t="shared" si="32"/>
        <v/>
      </c>
    </row>
    <row r="165" spans="2:20" x14ac:dyDescent="0.35">
      <c r="B165" s="131" t="str">
        <f t="shared" si="27"/>
        <v/>
      </c>
      <c r="C165" s="51" t="str">
        <f t="shared" si="33"/>
        <v/>
      </c>
      <c r="D165" s="132" t="str">
        <f t="shared" si="28"/>
        <v/>
      </c>
      <c r="E165" s="52" t="str">
        <f t="shared" si="29"/>
        <v/>
      </c>
      <c r="F165" s="133" t="str">
        <f t="shared" si="30"/>
        <v/>
      </c>
      <c r="G165" s="53" t="str">
        <f t="shared" si="31"/>
        <v/>
      </c>
      <c r="H165" s="165" t="str">
        <f t="shared" si="25"/>
        <v/>
      </c>
      <c r="I165" s="167" t="str">
        <f t="shared" si="26"/>
        <v/>
      </c>
      <c r="J165" s="7"/>
      <c r="K165" s="7"/>
      <c r="L165" s="127">
        <f>IF(OR(B165="",B166=""),0,IF(MOD(B165,12)=0,'Розрах.заг.варт.класичн'!$E$6*'Класична 2 а_2'!$M$22,0))</f>
        <v>0</v>
      </c>
      <c r="M165" s="48">
        <f t="shared" si="24"/>
        <v>0</v>
      </c>
      <c r="N165" s="7"/>
      <c r="O165" s="7"/>
      <c r="P165" s="7"/>
      <c r="S165" s="54" t="str">
        <f>IF(B165&lt;=$O$22,XIRR($T$32:T165,$C$32:C165),"")</f>
        <v/>
      </c>
      <c r="T165" s="52" t="str">
        <f t="shared" si="32"/>
        <v/>
      </c>
    </row>
    <row r="166" spans="2:20" x14ac:dyDescent="0.35">
      <c r="B166" s="131" t="str">
        <f t="shared" si="27"/>
        <v/>
      </c>
      <c r="C166" s="51" t="str">
        <f t="shared" si="33"/>
        <v/>
      </c>
      <c r="D166" s="132" t="str">
        <f t="shared" si="28"/>
        <v/>
      </c>
      <c r="E166" s="52" t="str">
        <f t="shared" si="29"/>
        <v/>
      </c>
      <c r="F166" s="133" t="str">
        <f t="shared" si="30"/>
        <v/>
      </c>
      <c r="G166" s="53" t="str">
        <f t="shared" si="31"/>
        <v/>
      </c>
      <c r="H166" s="165" t="str">
        <f t="shared" si="25"/>
        <v/>
      </c>
      <c r="I166" s="167" t="str">
        <f t="shared" si="26"/>
        <v/>
      </c>
      <c r="J166" s="7"/>
      <c r="K166" s="7"/>
      <c r="L166" s="127">
        <f>IF(OR(B166="",B167=""),0,IF(MOD(B166,12)=0,'Розрах.заг.варт.класичн'!$E$6*'Класична 2 а_2'!$M$22,0))</f>
        <v>0</v>
      </c>
      <c r="M166" s="48">
        <f t="shared" si="24"/>
        <v>0</v>
      </c>
      <c r="N166" s="7"/>
      <c r="O166" s="7"/>
      <c r="P166" s="7"/>
      <c r="S166" s="54" t="str">
        <f>IF(B166&lt;=$O$22,XIRR($T$32:T166,$C$32:C166),"")</f>
        <v/>
      </c>
      <c r="T166" s="52" t="str">
        <f t="shared" si="32"/>
        <v/>
      </c>
    </row>
    <row r="167" spans="2:20" x14ac:dyDescent="0.35">
      <c r="B167" s="131" t="str">
        <f t="shared" si="27"/>
        <v/>
      </c>
      <c r="C167" s="51" t="str">
        <f t="shared" si="33"/>
        <v/>
      </c>
      <c r="D167" s="132" t="str">
        <f t="shared" si="28"/>
        <v/>
      </c>
      <c r="E167" s="52" t="str">
        <f t="shared" si="29"/>
        <v/>
      </c>
      <c r="F167" s="133" t="str">
        <f t="shared" si="30"/>
        <v/>
      </c>
      <c r="G167" s="53" t="str">
        <f t="shared" si="31"/>
        <v/>
      </c>
      <c r="H167" s="165" t="str">
        <f t="shared" si="25"/>
        <v/>
      </c>
      <c r="I167" s="167" t="str">
        <f t="shared" si="26"/>
        <v/>
      </c>
      <c r="J167" s="7"/>
      <c r="K167" s="7"/>
      <c r="L167" s="127">
        <f>IF(OR(B167="",B168=""),0,IF(MOD(B167,12)=0,'Розрах.заг.варт.класичн'!$E$6*'Класична 2 а_2'!$M$22,0))</f>
        <v>0</v>
      </c>
      <c r="M167" s="48">
        <f t="shared" si="24"/>
        <v>0</v>
      </c>
      <c r="N167" s="7"/>
      <c r="O167" s="7"/>
      <c r="P167" s="7"/>
      <c r="S167" s="54" t="str">
        <f>IF(B167&lt;=$O$22,XIRR($T$32:T167,$C$32:C167),"")</f>
        <v/>
      </c>
      <c r="T167" s="52" t="str">
        <f t="shared" si="32"/>
        <v/>
      </c>
    </row>
    <row r="168" spans="2:20" x14ac:dyDescent="0.35">
      <c r="B168" s="131" t="str">
        <f t="shared" si="27"/>
        <v/>
      </c>
      <c r="C168" s="51" t="str">
        <f t="shared" si="33"/>
        <v/>
      </c>
      <c r="D168" s="132" t="str">
        <f t="shared" si="28"/>
        <v/>
      </c>
      <c r="E168" s="52" t="str">
        <f t="shared" si="29"/>
        <v/>
      </c>
      <c r="F168" s="133" t="str">
        <f t="shared" si="30"/>
        <v/>
      </c>
      <c r="G168" s="53" t="str">
        <f t="shared" si="31"/>
        <v/>
      </c>
      <c r="H168" s="165" t="str">
        <f t="shared" si="25"/>
        <v/>
      </c>
      <c r="I168" s="167" t="str">
        <f t="shared" si="26"/>
        <v/>
      </c>
      <c r="J168" s="7"/>
      <c r="K168" s="7"/>
      <c r="L168" s="127">
        <f>IF(OR(B168="",B169=""),0,IF(MOD(B168,12)=0,'Розрах.заг.варт.класичн'!$E$6*'Класична 2 а_2'!$M$22,0))</f>
        <v>0</v>
      </c>
      <c r="M168" s="48">
        <f t="shared" si="24"/>
        <v>0</v>
      </c>
      <c r="N168" s="7"/>
      <c r="O168" s="7"/>
      <c r="P168" s="7"/>
      <c r="S168" s="54" t="str">
        <f>IF(B168&lt;=$O$22,XIRR($T$32:T168,$C$32:C168),"")</f>
        <v/>
      </c>
      <c r="T168" s="52" t="str">
        <f t="shared" si="32"/>
        <v/>
      </c>
    </row>
    <row r="169" spans="2:20" x14ac:dyDescent="0.35">
      <c r="B169" s="131" t="str">
        <f t="shared" si="27"/>
        <v/>
      </c>
      <c r="C169" s="51" t="str">
        <f t="shared" si="33"/>
        <v/>
      </c>
      <c r="D169" s="132" t="str">
        <f t="shared" si="28"/>
        <v/>
      </c>
      <c r="E169" s="52" t="str">
        <f t="shared" si="29"/>
        <v/>
      </c>
      <c r="F169" s="133" t="str">
        <f t="shared" si="30"/>
        <v/>
      </c>
      <c r="G169" s="53" t="str">
        <f t="shared" si="31"/>
        <v/>
      </c>
      <c r="H169" s="165" t="str">
        <f t="shared" si="25"/>
        <v/>
      </c>
      <c r="I169" s="167" t="str">
        <f t="shared" si="26"/>
        <v/>
      </c>
      <c r="J169" s="7"/>
      <c r="K169" s="7"/>
      <c r="L169" s="127">
        <f>IF(OR(B169="",B170=""),0,IF(MOD(B169,12)=0,'Розрах.заг.варт.класичн'!$E$6*'Класична 2 а_2'!$M$22,0))</f>
        <v>0</v>
      </c>
      <c r="M169" s="48">
        <f t="shared" si="24"/>
        <v>0</v>
      </c>
      <c r="N169" s="7"/>
      <c r="O169" s="7"/>
      <c r="P169" s="7"/>
      <c r="S169" s="54" t="str">
        <f>IF(B169&lt;=$O$22,XIRR($T$32:T169,$C$32:C169),"")</f>
        <v/>
      </c>
      <c r="T169" s="52" t="str">
        <f t="shared" si="32"/>
        <v/>
      </c>
    </row>
    <row r="170" spans="2:20" x14ac:dyDescent="0.35">
      <c r="B170" s="131" t="str">
        <f t="shared" si="27"/>
        <v/>
      </c>
      <c r="C170" s="51" t="str">
        <f t="shared" si="33"/>
        <v/>
      </c>
      <c r="D170" s="132" t="str">
        <f t="shared" si="28"/>
        <v/>
      </c>
      <c r="E170" s="52" t="str">
        <f t="shared" si="29"/>
        <v/>
      </c>
      <c r="F170" s="133" t="str">
        <f t="shared" si="30"/>
        <v/>
      </c>
      <c r="G170" s="53" t="str">
        <f t="shared" si="31"/>
        <v/>
      </c>
      <c r="H170" s="165" t="str">
        <f t="shared" si="25"/>
        <v/>
      </c>
      <c r="I170" s="167" t="str">
        <f t="shared" si="26"/>
        <v/>
      </c>
      <c r="J170" s="7"/>
      <c r="K170" s="7"/>
      <c r="L170" s="127">
        <f>IF(OR(B170="",B171=""),0,IF(MOD(B170,12)=0,'Розрах.заг.варт.класичн'!$E$6*'Класична 2 а_2'!$M$22,0))</f>
        <v>0</v>
      </c>
      <c r="M170" s="48">
        <f t="shared" si="24"/>
        <v>0</v>
      </c>
      <c r="N170" s="7"/>
      <c r="O170" s="7"/>
      <c r="P170" s="7"/>
      <c r="S170" s="54" t="str">
        <f>IF(B170&lt;=$O$22,XIRR($T$32:T170,$C$32:C170),"")</f>
        <v/>
      </c>
      <c r="T170" s="52" t="str">
        <f t="shared" si="32"/>
        <v/>
      </c>
    </row>
    <row r="171" spans="2:20" x14ac:dyDescent="0.35">
      <c r="B171" s="131" t="str">
        <f t="shared" si="27"/>
        <v/>
      </c>
      <c r="C171" s="51" t="str">
        <f t="shared" si="33"/>
        <v/>
      </c>
      <c r="D171" s="132" t="str">
        <f t="shared" si="28"/>
        <v/>
      </c>
      <c r="E171" s="52" t="str">
        <f t="shared" si="29"/>
        <v/>
      </c>
      <c r="F171" s="133" t="str">
        <f t="shared" si="30"/>
        <v/>
      </c>
      <c r="G171" s="53" t="str">
        <f t="shared" si="31"/>
        <v/>
      </c>
      <c r="H171" s="165" t="str">
        <f t="shared" si="25"/>
        <v/>
      </c>
      <c r="I171" s="167" t="str">
        <f t="shared" si="26"/>
        <v/>
      </c>
      <c r="J171" s="7"/>
      <c r="K171" s="7"/>
      <c r="L171" s="127">
        <f>IF(OR(B171="",B172=""),0,IF(MOD(B171,12)=0,'Розрах.заг.варт.класичн'!$E$6*'Класична 2 а_2'!$M$22,0))</f>
        <v>0</v>
      </c>
      <c r="M171" s="48">
        <f t="shared" si="24"/>
        <v>0</v>
      </c>
      <c r="N171" s="7"/>
      <c r="O171" s="7"/>
      <c r="P171" s="7"/>
      <c r="S171" s="54" t="str">
        <f>IF(B171&lt;=$O$22,XIRR($T$32:T171,$C$32:C171),"")</f>
        <v/>
      </c>
      <c r="T171" s="52" t="str">
        <f t="shared" si="32"/>
        <v/>
      </c>
    </row>
    <row r="172" spans="2:20" x14ac:dyDescent="0.35">
      <c r="B172" s="131" t="str">
        <f t="shared" si="27"/>
        <v/>
      </c>
      <c r="C172" s="51" t="str">
        <f t="shared" si="33"/>
        <v/>
      </c>
      <c r="D172" s="132" t="str">
        <f t="shared" si="28"/>
        <v/>
      </c>
      <c r="E172" s="52" t="str">
        <f t="shared" si="29"/>
        <v/>
      </c>
      <c r="F172" s="133" t="str">
        <f t="shared" si="30"/>
        <v/>
      </c>
      <c r="G172" s="53" t="str">
        <f t="shared" si="31"/>
        <v/>
      </c>
      <c r="H172" s="165" t="str">
        <f t="shared" si="25"/>
        <v/>
      </c>
      <c r="I172" s="167" t="str">
        <f t="shared" si="26"/>
        <v/>
      </c>
      <c r="J172" s="7"/>
      <c r="K172" s="7"/>
      <c r="L172" s="127">
        <f>IF(OR(B172="",B173=""),0,IF(MOD(B172,12)=0,'Розрах.заг.варт.класичн'!$E$6*'Класична 2 а_2'!$M$22,0))</f>
        <v>0</v>
      </c>
      <c r="M172" s="48">
        <f t="shared" si="24"/>
        <v>0</v>
      </c>
      <c r="N172" s="7"/>
      <c r="O172" s="7"/>
      <c r="P172" s="7"/>
      <c r="S172" s="54" t="str">
        <f>IF(B172&lt;=$O$22,XIRR($T$32:T172,$C$32:C172),"")</f>
        <v/>
      </c>
      <c r="T172" s="52" t="str">
        <f t="shared" si="32"/>
        <v/>
      </c>
    </row>
    <row r="173" spans="2:20" x14ac:dyDescent="0.35">
      <c r="B173" s="131" t="str">
        <f t="shared" si="27"/>
        <v/>
      </c>
      <c r="C173" s="51" t="str">
        <f t="shared" si="33"/>
        <v/>
      </c>
      <c r="D173" s="132" t="str">
        <f t="shared" si="28"/>
        <v/>
      </c>
      <c r="E173" s="52" t="str">
        <f t="shared" si="29"/>
        <v/>
      </c>
      <c r="F173" s="133" t="str">
        <f t="shared" si="30"/>
        <v/>
      </c>
      <c r="G173" s="53" t="str">
        <f t="shared" si="31"/>
        <v/>
      </c>
      <c r="H173" s="165" t="str">
        <f t="shared" si="25"/>
        <v/>
      </c>
      <c r="I173" s="167" t="str">
        <f t="shared" si="26"/>
        <v/>
      </c>
      <c r="J173" s="7"/>
      <c r="K173" s="7"/>
      <c r="L173" s="127">
        <f>IF(OR(B173="",B174=""),0,IF(MOD(B173,12)=0,'Розрах.заг.варт.класичн'!$E$6*'Класична 2 а_2'!$M$22,0))</f>
        <v>0</v>
      </c>
      <c r="M173" s="48">
        <f t="shared" ref="M173:M236" si="34">IF(B173="",0,IF(MOD(B173,12)=0,(F173+SUM(H174:H185))*(IF(($O$22-B173)&gt;=12,1,($O$22-B172)/12)*$N$22),0))</f>
        <v>0</v>
      </c>
      <c r="N173" s="7"/>
      <c r="O173" s="7"/>
      <c r="P173" s="7"/>
      <c r="S173" s="54" t="str">
        <f>IF(B173&lt;=$O$22,XIRR($T$32:T173,$C$32:C173),"")</f>
        <v/>
      </c>
      <c r="T173" s="52" t="str">
        <f t="shared" si="32"/>
        <v/>
      </c>
    </row>
    <row r="174" spans="2:20" x14ac:dyDescent="0.35">
      <c r="B174" s="131" t="str">
        <f t="shared" si="27"/>
        <v/>
      </c>
      <c r="C174" s="51" t="str">
        <f t="shared" si="33"/>
        <v/>
      </c>
      <c r="D174" s="132" t="str">
        <f t="shared" si="28"/>
        <v/>
      </c>
      <c r="E174" s="52" t="str">
        <f t="shared" si="29"/>
        <v/>
      </c>
      <c r="F174" s="133" t="str">
        <f t="shared" si="30"/>
        <v/>
      </c>
      <c r="G174" s="53" t="str">
        <f t="shared" si="31"/>
        <v/>
      </c>
      <c r="H174" s="165" t="str">
        <f t="shared" ref="H174:H237" si="35">IF(B173&lt;$O$22,(F173*$H$22*D174)/$L$22,"")</f>
        <v/>
      </c>
      <c r="I174" s="167" t="str">
        <f t="shared" si="26"/>
        <v/>
      </c>
      <c r="J174" s="7"/>
      <c r="K174" s="7"/>
      <c r="L174" s="127">
        <f>IF(OR(B174="",B175=""),0,IF(MOD(B174,12)=0,'Розрах.заг.варт.класичн'!$E$6*'Класична 2 а_2'!$M$22,0))</f>
        <v>0</v>
      </c>
      <c r="M174" s="48">
        <f t="shared" si="34"/>
        <v>0</v>
      </c>
      <c r="N174" s="7"/>
      <c r="O174" s="7"/>
      <c r="P174" s="7"/>
      <c r="S174" s="54" t="str">
        <f>IF(B174&lt;=$O$22,XIRR($T$32:T174,$C$32:C174),"")</f>
        <v/>
      </c>
      <c r="T174" s="52" t="str">
        <f t="shared" si="32"/>
        <v/>
      </c>
    </row>
    <row r="175" spans="2:20" x14ac:dyDescent="0.35">
      <c r="B175" s="131" t="str">
        <f t="shared" si="27"/>
        <v/>
      </c>
      <c r="C175" s="51" t="str">
        <f t="shared" si="33"/>
        <v/>
      </c>
      <c r="D175" s="132" t="str">
        <f t="shared" si="28"/>
        <v/>
      </c>
      <c r="E175" s="52" t="str">
        <f t="shared" si="29"/>
        <v/>
      </c>
      <c r="F175" s="133" t="str">
        <f t="shared" si="30"/>
        <v/>
      </c>
      <c r="G175" s="53" t="str">
        <f t="shared" si="31"/>
        <v/>
      </c>
      <c r="H175" s="165" t="str">
        <f t="shared" si="35"/>
        <v/>
      </c>
      <c r="I175" s="167" t="str">
        <f t="shared" si="26"/>
        <v/>
      </c>
      <c r="J175" s="7"/>
      <c r="K175" s="7"/>
      <c r="L175" s="127">
        <f>IF(OR(B175="",B176=""),0,IF(MOD(B175,12)=0,'Розрах.заг.варт.класичн'!$E$6*'Класична 2 а_2'!$M$22,0))</f>
        <v>0</v>
      </c>
      <c r="M175" s="48">
        <f t="shared" si="34"/>
        <v>0</v>
      </c>
      <c r="N175" s="7"/>
      <c r="O175" s="7"/>
      <c r="P175" s="7"/>
      <c r="S175" s="54" t="str">
        <f>IF(B175&lt;=$O$22,XIRR($T$32:T175,$C$32:C175),"")</f>
        <v/>
      </c>
      <c r="T175" s="52" t="str">
        <f t="shared" si="32"/>
        <v/>
      </c>
    </row>
    <row r="176" spans="2:20" x14ac:dyDescent="0.35">
      <c r="B176" s="131" t="str">
        <f t="shared" si="27"/>
        <v/>
      </c>
      <c r="C176" s="51" t="str">
        <f t="shared" si="33"/>
        <v/>
      </c>
      <c r="D176" s="132" t="str">
        <f t="shared" si="28"/>
        <v/>
      </c>
      <c r="E176" s="52" t="str">
        <f t="shared" si="29"/>
        <v/>
      </c>
      <c r="F176" s="133" t="str">
        <f t="shared" si="30"/>
        <v/>
      </c>
      <c r="G176" s="53" t="str">
        <f t="shared" si="31"/>
        <v/>
      </c>
      <c r="H176" s="165" t="str">
        <f t="shared" si="35"/>
        <v/>
      </c>
      <c r="I176" s="167" t="str">
        <f t="shared" si="26"/>
        <v/>
      </c>
      <c r="J176" s="7"/>
      <c r="K176" s="7"/>
      <c r="L176" s="127">
        <f>IF(OR(B176="",B177=""),0,IF(MOD(B176,12)=0,'Розрах.заг.варт.класичн'!$E$6*'Класична 2 а_2'!$M$22,0))</f>
        <v>0</v>
      </c>
      <c r="M176" s="48">
        <f t="shared" si="34"/>
        <v>0</v>
      </c>
      <c r="N176" s="7"/>
      <c r="O176" s="7"/>
      <c r="P176" s="7"/>
      <c r="S176" s="54" t="str">
        <f>IF(B176&lt;=$O$22,XIRR($T$32:T176,$C$32:C176),"")</f>
        <v/>
      </c>
      <c r="T176" s="52" t="str">
        <f t="shared" si="32"/>
        <v/>
      </c>
    </row>
    <row r="177" spans="2:20" x14ac:dyDescent="0.35">
      <c r="B177" s="131" t="str">
        <f t="shared" si="27"/>
        <v/>
      </c>
      <c r="C177" s="51" t="str">
        <f t="shared" si="33"/>
        <v/>
      </c>
      <c r="D177" s="132" t="str">
        <f t="shared" si="28"/>
        <v/>
      </c>
      <c r="E177" s="52" t="str">
        <f t="shared" si="29"/>
        <v/>
      </c>
      <c r="F177" s="133" t="str">
        <f t="shared" si="30"/>
        <v/>
      </c>
      <c r="G177" s="53" t="str">
        <f t="shared" si="31"/>
        <v/>
      </c>
      <c r="H177" s="165" t="str">
        <f t="shared" si="35"/>
        <v/>
      </c>
      <c r="I177" s="167" t="str">
        <f t="shared" si="26"/>
        <v/>
      </c>
      <c r="J177" s="7"/>
      <c r="K177" s="7"/>
      <c r="L177" s="127">
        <f>IF(OR(B177="",B178=""),0,IF(MOD(B177,12)=0,'Розрах.заг.варт.класичн'!$E$6*'Класична 2 а_2'!$M$22,0))</f>
        <v>0</v>
      </c>
      <c r="M177" s="48">
        <f t="shared" si="34"/>
        <v>0</v>
      </c>
      <c r="N177" s="7"/>
      <c r="O177" s="7"/>
      <c r="P177" s="7"/>
      <c r="S177" s="54" t="str">
        <f>IF(B177&lt;=$O$22,XIRR($T$32:T177,$C$32:C177),"")</f>
        <v/>
      </c>
      <c r="T177" s="52" t="str">
        <f t="shared" si="32"/>
        <v/>
      </c>
    </row>
    <row r="178" spans="2:20" x14ac:dyDescent="0.35">
      <c r="B178" s="131" t="str">
        <f t="shared" si="27"/>
        <v/>
      </c>
      <c r="C178" s="51" t="str">
        <f t="shared" si="33"/>
        <v/>
      </c>
      <c r="D178" s="132" t="str">
        <f t="shared" si="28"/>
        <v/>
      </c>
      <c r="E178" s="52" t="str">
        <f t="shared" si="29"/>
        <v/>
      </c>
      <c r="F178" s="133" t="str">
        <f t="shared" si="30"/>
        <v/>
      </c>
      <c r="G178" s="53" t="str">
        <f t="shared" si="31"/>
        <v/>
      </c>
      <c r="H178" s="165" t="str">
        <f t="shared" si="35"/>
        <v/>
      </c>
      <c r="I178" s="167" t="str">
        <f t="shared" si="26"/>
        <v/>
      </c>
      <c r="J178" s="7"/>
      <c r="K178" s="7"/>
      <c r="L178" s="127">
        <f>IF(OR(B178="",B179=""),0,IF(MOD(B178,12)=0,'Розрах.заг.варт.класичн'!$E$6*'Класична 2 а_2'!$M$22,0))</f>
        <v>0</v>
      </c>
      <c r="M178" s="48">
        <f t="shared" si="34"/>
        <v>0</v>
      </c>
      <c r="N178" s="7"/>
      <c r="O178" s="7"/>
      <c r="P178" s="7"/>
      <c r="S178" s="54" t="str">
        <f>IF(B178&lt;=$O$22,XIRR($T$32:T178,$C$32:C178),"")</f>
        <v/>
      </c>
      <c r="T178" s="52" t="str">
        <f t="shared" si="32"/>
        <v/>
      </c>
    </row>
    <row r="179" spans="2:20" x14ac:dyDescent="0.35">
      <c r="B179" s="131" t="str">
        <f t="shared" si="27"/>
        <v/>
      </c>
      <c r="C179" s="51" t="str">
        <f t="shared" si="33"/>
        <v/>
      </c>
      <c r="D179" s="132" t="str">
        <f t="shared" si="28"/>
        <v/>
      </c>
      <c r="E179" s="52" t="str">
        <f t="shared" si="29"/>
        <v/>
      </c>
      <c r="F179" s="133" t="str">
        <f t="shared" si="30"/>
        <v/>
      </c>
      <c r="G179" s="53" t="str">
        <f t="shared" si="31"/>
        <v/>
      </c>
      <c r="H179" s="165" t="str">
        <f t="shared" si="35"/>
        <v/>
      </c>
      <c r="I179" s="167" t="str">
        <f t="shared" si="26"/>
        <v/>
      </c>
      <c r="J179" s="7"/>
      <c r="K179" s="7"/>
      <c r="L179" s="127">
        <f>IF(OR(B179="",B180=""),0,IF(MOD(B179,12)=0,'Розрах.заг.варт.класичн'!$E$6*'Класична 2 а_2'!$M$22,0))</f>
        <v>0</v>
      </c>
      <c r="M179" s="48">
        <f t="shared" si="34"/>
        <v>0</v>
      </c>
      <c r="N179" s="7"/>
      <c r="O179" s="7"/>
      <c r="P179" s="7"/>
      <c r="S179" s="54" t="str">
        <f>IF(B179&lt;=$O$22,XIRR($T$32:T179,$C$32:C179),"")</f>
        <v/>
      </c>
      <c r="T179" s="52" t="str">
        <f t="shared" si="32"/>
        <v/>
      </c>
    </row>
    <row r="180" spans="2:20" x14ac:dyDescent="0.35">
      <c r="B180" s="131" t="str">
        <f t="shared" si="27"/>
        <v/>
      </c>
      <c r="C180" s="51" t="str">
        <f t="shared" si="33"/>
        <v/>
      </c>
      <c r="D180" s="132" t="str">
        <f t="shared" si="28"/>
        <v/>
      </c>
      <c r="E180" s="52" t="str">
        <f t="shared" si="29"/>
        <v/>
      </c>
      <c r="F180" s="133" t="str">
        <f t="shared" si="30"/>
        <v/>
      </c>
      <c r="G180" s="53" t="str">
        <f t="shared" si="31"/>
        <v/>
      </c>
      <c r="H180" s="165" t="str">
        <f t="shared" si="35"/>
        <v/>
      </c>
      <c r="I180" s="167" t="str">
        <f t="shared" si="26"/>
        <v/>
      </c>
      <c r="J180" s="7"/>
      <c r="K180" s="7"/>
      <c r="L180" s="127">
        <f>IF(OR(B180="",B181=""),0,IF(MOD(B180,12)=0,'Розрах.заг.варт.класичн'!$E$6*'Класична 2 а_2'!$M$22,0))</f>
        <v>0</v>
      </c>
      <c r="M180" s="48">
        <f t="shared" si="34"/>
        <v>0</v>
      </c>
      <c r="N180" s="7"/>
      <c r="O180" s="7"/>
      <c r="P180" s="7"/>
      <c r="S180" s="54" t="str">
        <f>IF(B180&lt;=$O$22,XIRR($T$32:T180,$C$32:C180),"")</f>
        <v/>
      </c>
      <c r="T180" s="52" t="str">
        <f t="shared" si="32"/>
        <v/>
      </c>
    </row>
    <row r="181" spans="2:20" x14ac:dyDescent="0.35">
      <c r="B181" s="131" t="str">
        <f t="shared" si="27"/>
        <v/>
      </c>
      <c r="C181" s="51" t="str">
        <f t="shared" si="33"/>
        <v/>
      </c>
      <c r="D181" s="132" t="str">
        <f t="shared" si="28"/>
        <v/>
      </c>
      <c r="E181" s="52" t="str">
        <f t="shared" si="29"/>
        <v/>
      </c>
      <c r="F181" s="133" t="str">
        <f t="shared" si="30"/>
        <v/>
      </c>
      <c r="G181" s="53" t="str">
        <f t="shared" si="31"/>
        <v/>
      </c>
      <c r="H181" s="165" t="str">
        <f t="shared" si="35"/>
        <v/>
      </c>
      <c r="I181" s="167" t="str">
        <f t="shared" si="26"/>
        <v/>
      </c>
      <c r="J181" s="7"/>
      <c r="K181" s="7"/>
      <c r="L181" s="127">
        <f>IF(OR(B181="",B182=""),0,IF(MOD(B181,12)=0,'Розрах.заг.варт.класичн'!$E$6*'Класична 2 а_2'!$M$22,0))</f>
        <v>0</v>
      </c>
      <c r="M181" s="48">
        <f t="shared" si="34"/>
        <v>0</v>
      </c>
      <c r="N181" s="7"/>
      <c r="O181" s="7"/>
      <c r="P181" s="7"/>
      <c r="S181" s="54" t="str">
        <f>IF(B181&lt;=$O$22,XIRR($T$32:T181,$C$32:C181),"")</f>
        <v/>
      </c>
      <c r="T181" s="52" t="str">
        <f t="shared" si="32"/>
        <v/>
      </c>
    </row>
    <row r="182" spans="2:20" x14ac:dyDescent="0.35">
      <c r="B182" s="131" t="str">
        <f t="shared" si="27"/>
        <v/>
      </c>
      <c r="C182" s="51" t="str">
        <f t="shared" si="33"/>
        <v/>
      </c>
      <c r="D182" s="132" t="str">
        <f t="shared" si="28"/>
        <v/>
      </c>
      <c r="E182" s="52" t="str">
        <f t="shared" si="29"/>
        <v/>
      </c>
      <c r="F182" s="133" t="str">
        <f t="shared" si="30"/>
        <v/>
      </c>
      <c r="G182" s="53" t="str">
        <f t="shared" si="31"/>
        <v/>
      </c>
      <c r="H182" s="165" t="str">
        <f t="shared" si="35"/>
        <v/>
      </c>
      <c r="I182" s="167" t="str">
        <f t="shared" si="26"/>
        <v/>
      </c>
      <c r="J182" s="7"/>
      <c r="K182" s="7"/>
      <c r="L182" s="127">
        <f>IF(OR(B182="",B183=""),0,IF(MOD(B182,12)=0,'Розрах.заг.варт.класичн'!$E$6*'Класична 2 а_2'!$M$22,0))</f>
        <v>0</v>
      </c>
      <c r="M182" s="48">
        <f t="shared" si="34"/>
        <v>0</v>
      </c>
      <c r="N182" s="7"/>
      <c r="O182" s="7"/>
      <c r="P182" s="7"/>
      <c r="S182" s="54" t="str">
        <f>IF(B182&lt;=$O$22,XIRR($T$32:T182,$C$32:C182),"")</f>
        <v/>
      </c>
      <c r="T182" s="52" t="str">
        <f t="shared" si="32"/>
        <v/>
      </c>
    </row>
    <row r="183" spans="2:20" x14ac:dyDescent="0.35">
      <c r="B183" s="131" t="str">
        <f t="shared" si="27"/>
        <v/>
      </c>
      <c r="C183" s="51" t="str">
        <f t="shared" si="33"/>
        <v/>
      </c>
      <c r="D183" s="132" t="str">
        <f t="shared" si="28"/>
        <v/>
      </c>
      <c r="E183" s="52" t="str">
        <f t="shared" si="29"/>
        <v/>
      </c>
      <c r="F183" s="133" t="str">
        <f t="shared" si="30"/>
        <v/>
      </c>
      <c r="G183" s="53" t="str">
        <f t="shared" si="31"/>
        <v/>
      </c>
      <c r="H183" s="165" t="str">
        <f t="shared" si="35"/>
        <v/>
      </c>
      <c r="I183" s="167" t="str">
        <f t="shared" si="26"/>
        <v/>
      </c>
      <c r="J183" s="7"/>
      <c r="K183" s="7"/>
      <c r="L183" s="127">
        <f>IF(OR(B183="",B184=""),0,IF(MOD(B183,12)=0,'Розрах.заг.варт.класичн'!$E$6*'Класична 2 а_2'!$M$22,0))</f>
        <v>0</v>
      </c>
      <c r="M183" s="48">
        <f t="shared" si="34"/>
        <v>0</v>
      </c>
      <c r="N183" s="7"/>
      <c r="O183" s="7"/>
      <c r="P183" s="7"/>
      <c r="S183" s="54" t="str">
        <f>IF(B183&lt;=$O$22,XIRR($T$32:T183,$C$32:C183),"")</f>
        <v/>
      </c>
      <c r="T183" s="52" t="str">
        <f t="shared" si="32"/>
        <v/>
      </c>
    </row>
    <row r="184" spans="2:20" x14ac:dyDescent="0.35">
      <c r="B184" s="131" t="str">
        <f t="shared" si="27"/>
        <v/>
      </c>
      <c r="C184" s="51" t="str">
        <f t="shared" si="33"/>
        <v/>
      </c>
      <c r="D184" s="132" t="str">
        <f t="shared" si="28"/>
        <v/>
      </c>
      <c r="E184" s="52" t="str">
        <f t="shared" si="29"/>
        <v/>
      </c>
      <c r="F184" s="133" t="str">
        <f t="shared" si="30"/>
        <v/>
      </c>
      <c r="G184" s="53" t="str">
        <f t="shared" si="31"/>
        <v/>
      </c>
      <c r="H184" s="165" t="str">
        <f t="shared" si="35"/>
        <v/>
      </c>
      <c r="I184" s="167" t="str">
        <f t="shared" si="26"/>
        <v/>
      </c>
      <c r="J184" s="7"/>
      <c r="K184" s="7"/>
      <c r="L184" s="127">
        <f>IF(OR(B184="",B185=""),0,IF(MOD(B184,12)=0,'Розрах.заг.варт.класичн'!$E$6*'Класична 2 а_2'!$M$22,0))</f>
        <v>0</v>
      </c>
      <c r="M184" s="48">
        <f t="shared" si="34"/>
        <v>0</v>
      </c>
      <c r="N184" s="7"/>
      <c r="O184" s="7"/>
      <c r="P184" s="7"/>
      <c r="S184" s="54" t="str">
        <f>IF(B184&lt;=$O$22,XIRR($T$32:T184,$C$32:C184),"")</f>
        <v/>
      </c>
      <c r="T184" s="52" t="str">
        <f t="shared" si="32"/>
        <v/>
      </c>
    </row>
    <row r="185" spans="2:20" x14ac:dyDescent="0.35">
      <c r="B185" s="131" t="str">
        <f t="shared" si="27"/>
        <v/>
      </c>
      <c r="C185" s="51" t="str">
        <f t="shared" si="33"/>
        <v/>
      </c>
      <c r="D185" s="132" t="str">
        <f t="shared" si="28"/>
        <v/>
      </c>
      <c r="E185" s="52" t="str">
        <f t="shared" si="29"/>
        <v/>
      </c>
      <c r="F185" s="133" t="str">
        <f t="shared" si="30"/>
        <v/>
      </c>
      <c r="G185" s="53" t="str">
        <f t="shared" si="31"/>
        <v/>
      </c>
      <c r="H185" s="165" t="str">
        <f t="shared" si="35"/>
        <v/>
      </c>
      <c r="I185" s="167" t="str">
        <f t="shared" si="26"/>
        <v/>
      </c>
      <c r="J185" s="7"/>
      <c r="K185" s="7"/>
      <c r="L185" s="127">
        <f>IF(OR(B185="",B186=""),0,IF(MOD(B185,12)=0,'Розрах.заг.варт.класичн'!$E$6*'Класична 2 а_2'!$M$22,0))</f>
        <v>0</v>
      </c>
      <c r="M185" s="48">
        <f t="shared" si="34"/>
        <v>0</v>
      </c>
      <c r="N185" s="7"/>
      <c r="O185" s="7"/>
      <c r="P185" s="7"/>
      <c r="S185" s="54" t="str">
        <f>IF(B185&lt;=$O$22,XIRR($T$32:T185,$C$32:C185),"")</f>
        <v/>
      </c>
      <c r="T185" s="52" t="str">
        <f t="shared" si="32"/>
        <v/>
      </c>
    </row>
    <row r="186" spans="2:20" x14ac:dyDescent="0.35">
      <c r="B186" s="131" t="str">
        <f t="shared" si="27"/>
        <v/>
      </c>
      <c r="C186" s="51" t="str">
        <f t="shared" si="33"/>
        <v/>
      </c>
      <c r="D186" s="132" t="str">
        <f t="shared" si="28"/>
        <v/>
      </c>
      <c r="E186" s="52" t="str">
        <f t="shared" si="29"/>
        <v/>
      </c>
      <c r="F186" s="133" t="str">
        <f t="shared" si="30"/>
        <v/>
      </c>
      <c r="G186" s="53" t="str">
        <f t="shared" si="31"/>
        <v/>
      </c>
      <c r="H186" s="165" t="str">
        <f t="shared" si="35"/>
        <v/>
      </c>
      <c r="I186" s="167" t="str">
        <f t="shared" si="26"/>
        <v/>
      </c>
      <c r="J186" s="7"/>
      <c r="K186" s="7"/>
      <c r="L186" s="127">
        <f>IF(OR(B186="",B187=""),0,IF(MOD(B186,12)=0,'Розрах.заг.варт.класичн'!$E$6*'Класична 2 а_2'!$M$22,0))</f>
        <v>0</v>
      </c>
      <c r="M186" s="48">
        <f t="shared" si="34"/>
        <v>0</v>
      </c>
      <c r="N186" s="7"/>
      <c r="O186" s="7"/>
      <c r="P186" s="7"/>
      <c r="S186" s="54" t="str">
        <f>IF(B186&lt;=$O$22,XIRR($T$32:T186,$C$32:C186),"")</f>
        <v/>
      </c>
      <c r="T186" s="52" t="str">
        <f t="shared" si="32"/>
        <v/>
      </c>
    </row>
    <row r="187" spans="2:20" x14ac:dyDescent="0.35">
      <c r="B187" s="131" t="str">
        <f t="shared" si="27"/>
        <v/>
      </c>
      <c r="C187" s="51" t="str">
        <f t="shared" si="33"/>
        <v/>
      </c>
      <c r="D187" s="132" t="str">
        <f t="shared" si="28"/>
        <v/>
      </c>
      <c r="E187" s="52" t="str">
        <f t="shared" si="29"/>
        <v/>
      </c>
      <c r="F187" s="133" t="str">
        <f t="shared" si="30"/>
        <v/>
      </c>
      <c r="G187" s="53" t="str">
        <f t="shared" si="31"/>
        <v/>
      </c>
      <c r="H187" s="165" t="str">
        <f t="shared" si="35"/>
        <v/>
      </c>
      <c r="I187" s="167" t="str">
        <f t="shared" si="26"/>
        <v/>
      </c>
      <c r="J187" s="7"/>
      <c r="K187" s="7"/>
      <c r="L187" s="127">
        <f>IF(OR(B187="",B188=""),0,IF(MOD(B187,12)=0,'Розрах.заг.варт.класичн'!$E$6*'Класична 2 а_2'!$M$22,0))</f>
        <v>0</v>
      </c>
      <c r="M187" s="48">
        <f t="shared" si="34"/>
        <v>0</v>
      </c>
      <c r="N187" s="7"/>
      <c r="O187" s="7"/>
      <c r="P187" s="7"/>
      <c r="S187" s="54" t="str">
        <f>IF(B187&lt;=$O$22,XIRR($T$32:T187,$C$32:C187),"")</f>
        <v/>
      </c>
      <c r="T187" s="52" t="str">
        <f t="shared" si="32"/>
        <v/>
      </c>
    </row>
    <row r="188" spans="2:20" x14ac:dyDescent="0.35">
      <c r="B188" s="131" t="str">
        <f t="shared" si="27"/>
        <v/>
      </c>
      <c r="C188" s="51" t="str">
        <f t="shared" si="33"/>
        <v/>
      </c>
      <c r="D188" s="132" t="str">
        <f t="shared" si="28"/>
        <v/>
      </c>
      <c r="E188" s="52" t="str">
        <f t="shared" si="29"/>
        <v/>
      </c>
      <c r="F188" s="133" t="str">
        <f t="shared" si="30"/>
        <v/>
      </c>
      <c r="G188" s="53" t="str">
        <f t="shared" si="31"/>
        <v/>
      </c>
      <c r="H188" s="165" t="str">
        <f t="shared" si="35"/>
        <v/>
      </c>
      <c r="I188" s="167" t="str">
        <f t="shared" si="26"/>
        <v/>
      </c>
      <c r="J188" s="7"/>
      <c r="K188" s="7"/>
      <c r="L188" s="127">
        <f>IF(OR(B188="",B189=""),0,IF(MOD(B188,12)=0,'Розрах.заг.варт.класичн'!$E$6*'Класична 2 а_2'!$M$22,0))</f>
        <v>0</v>
      </c>
      <c r="M188" s="48">
        <f t="shared" si="34"/>
        <v>0</v>
      </c>
      <c r="N188" s="7"/>
      <c r="O188" s="7"/>
      <c r="P188" s="7"/>
      <c r="S188" s="54" t="str">
        <f>IF(B188&lt;=$O$22,XIRR($T$32:T188,$C$32:C188),"")</f>
        <v/>
      </c>
      <c r="T188" s="52" t="str">
        <f t="shared" si="32"/>
        <v/>
      </c>
    </row>
    <row r="189" spans="2:20" x14ac:dyDescent="0.35">
      <c r="B189" s="131" t="str">
        <f t="shared" si="27"/>
        <v/>
      </c>
      <c r="C189" s="51" t="str">
        <f t="shared" si="33"/>
        <v/>
      </c>
      <c r="D189" s="132" t="str">
        <f t="shared" si="28"/>
        <v/>
      </c>
      <c r="E189" s="52" t="str">
        <f t="shared" si="29"/>
        <v/>
      </c>
      <c r="F189" s="133" t="str">
        <f t="shared" si="30"/>
        <v/>
      </c>
      <c r="G189" s="53" t="str">
        <f t="shared" si="31"/>
        <v/>
      </c>
      <c r="H189" s="165" t="str">
        <f t="shared" si="35"/>
        <v/>
      </c>
      <c r="I189" s="167" t="str">
        <f t="shared" si="26"/>
        <v/>
      </c>
      <c r="J189" s="7"/>
      <c r="K189" s="7"/>
      <c r="L189" s="127">
        <f>IF(OR(B189="",B190=""),0,IF(MOD(B189,12)=0,'Розрах.заг.варт.класичн'!$E$6*'Класична 2 а_2'!$M$22,0))</f>
        <v>0</v>
      </c>
      <c r="M189" s="48">
        <f t="shared" si="34"/>
        <v>0</v>
      </c>
      <c r="N189" s="7"/>
      <c r="O189" s="7"/>
      <c r="P189" s="7"/>
      <c r="S189" s="54" t="str">
        <f>IF(B189&lt;=$O$22,XIRR($T$32:T189,$C$32:C189),"")</f>
        <v/>
      </c>
      <c r="T189" s="52" t="str">
        <f t="shared" si="32"/>
        <v/>
      </c>
    </row>
    <row r="190" spans="2:20" x14ac:dyDescent="0.35">
      <c r="B190" s="131" t="str">
        <f t="shared" si="27"/>
        <v/>
      </c>
      <c r="C190" s="51" t="str">
        <f t="shared" si="33"/>
        <v/>
      </c>
      <c r="D190" s="132" t="str">
        <f t="shared" si="28"/>
        <v/>
      </c>
      <c r="E190" s="52" t="str">
        <f t="shared" si="29"/>
        <v/>
      </c>
      <c r="F190" s="133" t="str">
        <f t="shared" si="30"/>
        <v/>
      </c>
      <c r="G190" s="53" t="str">
        <f t="shared" si="31"/>
        <v/>
      </c>
      <c r="H190" s="165" t="str">
        <f t="shared" si="35"/>
        <v/>
      </c>
      <c r="I190" s="167" t="str">
        <f t="shared" si="26"/>
        <v/>
      </c>
      <c r="J190" s="7"/>
      <c r="K190" s="7"/>
      <c r="L190" s="127">
        <f>IF(OR(B190="",B191=""),0,IF(MOD(B190,12)=0,'Розрах.заг.варт.класичн'!$E$6*'Класична 2 а_2'!$M$22,0))</f>
        <v>0</v>
      </c>
      <c r="M190" s="48">
        <f t="shared" si="34"/>
        <v>0</v>
      </c>
      <c r="N190" s="7"/>
      <c r="O190" s="7"/>
      <c r="P190" s="7"/>
      <c r="S190" s="54" t="str">
        <f>IF(B190&lt;=$O$22,XIRR($T$32:T190,$C$32:C190),"")</f>
        <v/>
      </c>
      <c r="T190" s="52" t="str">
        <f t="shared" si="32"/>
        <v/>
      </c>
    </row>
    <row r="191" spans="2:20" x14ac:dyDescent="0.35">
      <c r="B191" s="131" t="str">
        <f t="shared" si="27"/>
        <v/>
      </c>
      <c r="C191" s="51" t="str">
        <f t="shared" si="33"/>
        <v/>
      </c>
      <c r="D191" s="132" t="str">
        <f t="shared" si="28"/>
        <v/>
      </c>
      <c r="E191" s="52" t="str">
        <f t="shared" si="29"/>
        <v/>
      </c>
      <c r="F191" s="133" t="str">
        <f t="shared" si="30"/>
        <v/>
      </c>
      <c r="G191" s="53" t="str">
        <f t="shared" si="31"/>
        <v/>
      </c>
      <c r="H191" s="165" t="str">
        <f t="shared" si="35"/>
        <v/>
      </c>
      <c r="I191" s="167" t="str">
        <f t="shared" si="26"/>
        <v/>
      </c>
      <c r="J191" s="7"/>
      <c r="K191" s="7"/>
      <c r="L191" s="127">
        <f>IF(OR(B191="",B192=""),0,IF(MOD(B191,12)=0,'Розрах.заг.варт.класичн'!$E$6*'Класична 2 а_2'!$M$22,0))</f>
        <v>0</v>
      </c>
      <c r="M191" s="48">
        <f t="shared" si="34"/>
        <v>0</v>
      </c>
      <c r="N191" s="7"/>
      <c r="O191" s="7"/>
      <c r="P191" s="7"/>
      <c r="S191" s="54" t="str">
        <f>IF(B191&lt;=$O$22,XIRR($T$32:T191,$C$32:C191),"")</f>
        <v/>
      </c>
      <c r="T191" s="52" t="str">
        <f t="shared" si="32"/>
        <v/>
      </c>
    </row>
    <row r="192" spans="2:20" x14ac:dyDescent="0.35">
      <c r="B192" s="131" t="str">
        <f t="shared" si="27"/>
        <v/>
      </c>
      <c r="C192" s="51" t="str">
        <f t="shared" si="33"/>
        <v/>
      </c>
      <c r="D192" s="132" t="str">
        <f t="shared" si="28"/>
        <v/>
      </c>
      <c r="E192" s="52" t="str">
        <f t="shared" si="29"/>
        <v/>
      </c>
      <c r="F192" s="133" t="str">
        <f t="shared" si="30"/>
        <v/>
      </c>
      <c r="G192" s="53" t="str">
        <f t="shared" si="31"/>
        <v/>
      </c>
      <c r="H192" s="165" t="str">
        <f t="shared" si="35"/>
        <v/>
      </c>
      <c r="I192" s="167" t="str">
        <f t="shared" si="26"/>
        <v/>
      </c>
      <c r="J192" s="7"/>
      <c r="K192" s="7"/>
      <c r="L192" s="127">
        <f>IF(OR(B192="",B193=""),0,IF(MOD(B192,12)=0,'Розрах.заг.варт.класичн'!$E$6*'Класична 2 а_2'!$M$22,0))</f>
        <v>0</v>
      </c>
      <c r="M192" s="48">
        <f t="shared" si="34"/>
        <v>0</v>
      </c>
      <c r="N192" s="7"/>
      <c r="O192" s="7"/>
      <c r="P192" s="7"/>
      <c r="S192" s="54" t="str">
        <f>IF(B192&lt;=$O$22,XIRR($T$32:T192,$C$32:C192),"")</f>
        <v/>
      </c>
      <c r="T192" s="52" t="str">
        <f t="shared" si="32"/>
        <v/>
      </c>
    </row>
    <row r="193" spans="2:20" x14ac:dyDescent="0.35">
      <c r="B193" s="131" t="str">
        <f t="shared" si="27"/>
        <v/>
      </c>
      <c r="C193" s="51" t="str">
        <f t="shared" si="33"/>
        <v/>
      </c>
      <c r="D193" s="132" t="str">
        <f t="shared" si="28"/>
        <v/>
      </c>
      <c r="E193" s="52" t="str">
        <f t="shared" si="29"/>
        <v/>
      </c>
      <c r="F193" s="133" t="str">
        <f t="shared" si="30"/>
        <v/>
      </c>
      <c r="G193" s="53" t="str">
        <f t="shared" si="31"/>
        <v/>
      </c>
      <c r="H193" s="165" t="str">
        <f t="shared" si="35"/>
        <v/>
      </c>
      <c r="I193" s="167" t="str">
        <f t="shared" si="26"/>
        <v/>
      </c>
      <c r="J193" s="7"/>
      <c r="K193" s="7"/>
      <c r="L193" s="127">
        <f>IF(OR(B193="",B194=""),0,IF(MOD(B193,12)=0,'Розрах.заг.варт.класичн'!$E$6*'Класична 2 а_2'!$M$22,0))</f>
        <v>0</v>
      </c>
      <c r="M193" s="48">
        <f t="shared" si="34"/>
        <v>0</v>
      </c>
      <c r="N193" s="7"/>
      <c r="O193" s="7"/>
      <c r="P193" s="7"/>
      <c r="S193" s="54" t="str">
        <f>IF(B193&lt;=$O$22,XIRR($T$32:T193,$C$32:C193),"")</f>
        <v/>
      </c>
      <c r="T193" s="52" t="str">
        <f t="shared" si="32"/>
        <v/>
      </c>
    </row>
    <row r="194" spans="2:20" x14ac:dyDescent="0.35">
      <c r="B194" s="131" t="str">
        <f t="shared" si="27"/>
        <v/>
      </c>
      <c r="C194" s="51" t="str">
        <f t="shared" si="33"/>
        <v/>
      </c>
      <c r="D194" s="132" t="str">
        <f t="shared" si="28"/>
        <v/>
      </c>
      <c r="E194" s="52" t="str">
        <f t="shared" si="29"/>
        <v/>
      </c>
      <c r="F194" s="133" t="str">
        <f t="shared" si="30"/>
        <v/>
      </c>
      <c r="G194" s="53" t="str">
        <f t="shared" si="31"/>
        <v/>
      </c>
      <c r="H194" s="165" t="str">
        <f t="shared" si="35"/>
        <v/>
      </c>
      <c r="I194" s="167" t="str">
        <f t="shared" si="26"/>
        <v/>
      </c>
      <c r="J194" s="7"/>
      <c r="K194" s="7"/>
      <c r="L194" s="127">
        <f>IF(OR(B194="",B195=""),0,IF(MOD(B194,12)=0,'Розрах.заг.варт.класичн'!$E$6*'Класична 2 а_2'!$M$22,0))</f>
        <v>0</v>
      </c>
      <c r="M194" s="48">
        <f t="shared" si="34"/>
        <v>0</v>
      </c>
      <c r="N194" s="7"/>
      <c r="O194" s="7"/>
      <c r="P194" s="7"/>
      <c r="S194" s="54" t="str">
        <f>IF(B194&lt;=$O$22,XIRR($T$32:T194,$C$32:C194),"")</f>
        <v/>
      </c>
      <c r="T194" s="52" t="str">
        <f t="shared" si="32"/>
        <v/>
      </c>
    </row>
    <row r="195" spans="2:20" x14ac:dyDescent="0.35">
      <c r="B195" s="131" t="str">
        <f t="shared" si="27"/>
        <v/>
      </c>
      <c r="C195" s="51" t="str">
        <f t="shared" si="33"/>
        <v/>
      </c>
      <c r="D195" s="132" t="str">
        <f t="shared" si="28"/>
        <v/>
      </c>
      <c r="E195" s="52" t="str">
        <f t="shared" si="29"/>
        <v/>
      </c>
      <c r="F195" s="133" t="str">
        <f t="shared" si="30"/>
        <v/>
      </c>
      <c r="G195" s="53" t="str">
        <f t="shared" si="31"/>
        <v/>
      </c>
      <c r="H195" s="165" t="str">
        <f t="shared" si="35"/>
        <v/>
      </c>
      <c r="I195" s="167" t="str">
        <f t="shared" si="26"/>
        <v/>
      </c>
      <c r="J195" s="7"/>
      <c r="K195" s="7"/>
      <c r="L195" s="127">
        <f>IF(OR(B195="",B196=""),0,IF(MOD(B195,12)=0,'Розрах.заг.варт.класичн'!$E$6*'Класична 2 а_2'!$M$22,0))</f>
        <v>0</v>
      </c>
      <c r="M195" s="48">
        <f t="shared" si="34"/>
        <v>0</v>
      </c>
      <c r="N195" s="7"/>
      <c r="O195" s="7"/>
      <c r="P195" s="7"/>
      <c r="S195" s="54" t="str">
        <f>IF(B195&lt;=$O$22,XIRR($T$32:T195,$C$32:C195),"")</f>
        <v/>
      </c>
      <c r="T195" s="52" t="str">
        <f t="shared" si="32"/>
        <v/>
      </c>
    </row>
    <row r="196" spans="2:20" x14ac:dyDescent="0.35">
      <c r="B196" s="131" t="str">
        <f t="shared" si="27"/>
        <v/>
      </c>
      <c r="C196" s="51" t="str">
        <f t="shared" si="33"/>
        <v/>
      </c>
      <c r="D196" s="132" t="str">
        <f t="shared" si="28"/>
        <v/>
      </c>
      <c r="E196" s="52" t="str">
        <f t="shared" si="29"/>
        <v/>
      </c>
      <c r="F196" s="133" t="str">
        <f t="shared" si="30"/>
        <v/>
      </c>
      <c r="G196" s="53" t="str">
        <f t="shared" si="31"/>
        <v/>
      </c>
      <c r="H196" s="165" t="str">
        <f t="shared" si="35"/>
        <v/>
      </c>
      <c r="I196" s="167" t="str">
        <f t="shared" si="26"/>
        <v/>
      </c>
      <c r="J196" s="7"/>
      <c r="K196" s="7"/>
      <c r="L196" s="127">
        <f>IF(OR(B196="",B197=""),0,IF(MOD(B196,12)=0,'Розрах.заг.варт.класичн'!$E$6*'Класична 2 а_2'!$M$22,0))</f>
        <v>0</v>
      </c>
      <c r="M196" s="48">
        <f t="shared" si="34"/>
        <v>0</v>
      </c>
      <c r="N196" s="7"/>
      <c r="O196" s="7"/>
      <c r="P196" s="7"/>
      <c r="S196" s="54" t="str">
        <f>IF(B196&lt;=$O$22,XIRR($T$32:T196,$C$32:C196),"")</f>
        <v/>
      </c>
      <c r="T196" s="52" t="str">
        <f t="shared" si="32"/>
        <v/>
      </c>
    </row>
    <row r="197" spans="2:20" x14ac:dyDescent="0.35">
      <c r="B197" s="131" t="str">
        <f t="shared" si="27"/>
        <v/>
      </c>
      <c r="C197" s="51" t="str">
        <f t="shared" si="33"/>
        <v/>
      </c>
      <c r="D197" s="132" t="str">
        <f t="shared" si="28"/>
        <v/>
      </c>
      <c r="E197" s="52" t="str">
        <f t="shared" si="29"/>
        <v/>
      </c>
      <c r="F197" s="133" t="str">
        <f t="shared" si="30"/>
        <v/>
      </c>
      <c r="G197" s="53" t="str">
        <f t="shared" si="31"/>
        <v/>
      </c>
      <c r="H197" s="165" t="str">
        <f t="shared" si="35"/>
        <v/>
      </c>
      <c r="I197" s="167" t="str">
        <f t="shared" si="26"/>
        <v/>
      </c>
      <c r="J197" s="7"/>
      <c r="K197" s="7"/>
      <c r="L197" s="127">
        <f>IF(OR(B197="",B198=""),0,IF(MOD(B197,12)=0,'Розрах.заг.варт.класичн'!$E$6*'Класична 2 а_2'!$M$22,0))</f>
        <v>0</v>
      </c>
      <c r="M197" s="48">
        <f t="shared" si="34"/>
        <v>0</v>
      </c>
      <c r="N197" s="7"/>
      <c r="O197" s="7"/>
      <c r="P197" s="7"/>
      <c r="S197" s="54" t="str">
        <f>IF(B197&lt;=$O$22,XIRR($T$32:T197,$C$32:C197),"")</f>
        <v/>
      </c>
      <c r="T197" s="52" t="str">
        <f t="shared" si="32"/>
        <v/>
      </c>
    </row>
    <row r="198" spans="2:20" x14ac:dyDescent="0.35">
      <c r="B198" s="131" t="str">
        <f t="shared" si="27"/>
        <v/>
      </c>
      <c r="C198" s="51" t="str">
        <f t="shared" si="33"/>
        <v/>
      </c>
      <c r="D198" s="132" t="str">
        <f t="shared" si="28"/>
        <v/>
      </c>
      <c r="E198" s="52" t="str">
        <f t="shared" si="29"/>
        <v/>
      </c>
      <c r="F198" s="133" t="str">
        <f t="shared" si="30"/>
        <v/>
      </c>
      <c r="G198" s="53" t="str">
        <f t="shared" si="31"/>
        <v/>
      </c>
      <c r="H198" s="165" t="str">
        <f t="shared" si="35"/>
        <v/>
      </c>
      <c r="I198" s="167" t="str">
        <f t="shared" ref="I198:I261" si="36">IF(B198&lt;=$O$22,$I$22,"")</f>
        <v/>
      </c>
      <c r="J198" s="7"/>
      <c r="K198" s="7"/>
      <c r="L198" s="127">
        <f>IF(OR(B198="",B199=""),0,IF(MOD(B198,12)=0,'Розрах.заг.варт.класичн'!$E$6*'Класична 2 а_2'!$M$22,0))</f>
        <v>0</v>
      </c>
      <c r="M198" s="48">
        <f t="shared" si="34"/>
        <v>0</v>
      </c>
      <c r="N198" s="7"/>
      <c r="O198" s="7"/>
      <c r="P198" s="7"/>
      <c r="S198" s="54" t="str">
        <f>IF(B198&lt;=$O$22,XIRR($T$32:T198,$C$32:C198),"")</f>
        <v/>
      </c>
      <c r="T198" s="52" t="str">
        <f t="shared" si="32"/>
        <v/>
      </c>
    </row>
    <row r="199" spans="2:20" x14ac:dyDescent="0.35">
      <c r="B199" s="131" t="str">
        <f t="shared" si="27"/>
        <v/>
      </c>
      <c r="C199" s="51" t="str">
        <f t="shared" si="33"/>
        <v/>
      </c>
      <c r="D199" s="132" t="str">
        <f t="shared" si="28"/>
        <v/>
      </c>
      <c r="E199" s="52" t="str">
        <f t="shared" si="29"/>
        <v/>
      </c>
      <c r="F199" s="133" t="str">
        <f t="shared" si="30"/>
        <v/>
      </c>
      <c r="G199" s="53" t="str">
        <f t="shared" si="31"/>
        <v/>
      </c>
      <c r="H199" s="165" t="str">
        <f t="shared" si="35"/>
        <v/>
      </c>
      <c r="I199" s="167" t="str">
        <f t="shared" si="36"/>
        <v/>
      </c>
      <c r="J199" s="7"/>
      <c r="K199" s="7"/>
      <c r="L199" s="127">
        <f>IF(OR(B199="",B200=""),0,IF(MOD(B199,12)=0,'Розрах.заг.варт.класичн'!$E$6*'Класична 2 а_2'!$M$22,0))</f>
        <v>0</v>
      </c>
      <c r="M199" s="48">
        <f t="shared" si="34"/>
        <v>0</v>
      </c>
      <c r="N199" s="7"/>
      <c r="O199" s="7"/>
      <c r="P199" s="7"/>
      <c r="S199" s="54" t="str">
        <f>IF(B199&lt;=$O$22,XIRR($T$32:T199,$C$32:C199),"")</f>
        <v/>
      </c>
      <c r="T199" s="52" t="str">
        <f t="shared" si="32"/>
        <v/>
      </c>
    </row>
    <row r="200" spans="2:20" x14ac:dyDescent="0.35">
      <c r="B200" s="131" t="str">
        <f t="shared" si="27"/>
        <v/>
      </c>
      <c r="C200" s="51" t="str">
        <f t="shared" si="33"/>
        <v/>
      </c>
      <c r="D200" s="132" t="str">
        <f t="shared" si="28"/>
        <v/>
      </c>
      <c r="E200" s="52" t="str">
        <f t="shared" si="29"/>
        <v/>
      </c>
      <c r="F200" s="133" t="str">
        <f t="shared" si="30"/>
        <v/>
      </c>
      <c r="G200" s="53" t="str">
        <f t="shared" si="31"/>
        <v/>
      </c>
      <c r="H200" s="165" t="str">
        <f t="shared" si="35"/>
        <v/>
      </c>
      <c r="I200" s="167" t="str">
        <f t="shared" si="36"/>
        <v/>
      </c>
      <c r="J200" s="7"/>
      <c r="K200" s="7"/>
      <c r="L200" s="127">
        <f>IF(OR(B200="",B201=""),0,IF(MOD(B200,12)=0,'Розрах.заг.варт.класичн'!$E$6*'Класична 2 а_2'!$M$22,0))</f>
        <v>0</v>
      </c>
      <c r="M200" s="48">
        <f t="shared" si="34"/>
        <v>0</v>
      </c>
      <c r="N200" s="7"/>
      <c r="O200" s="7"/>
      <c r="P200" s="7"/>
      <c r="S200" s="54" t="str">
        <f>IF(B200&lt;=$O$22,XIRR($T$32:T200,$C$32:C200),"")</f>
        <v/>
      </c>
      <c r="T200" s="52" t="str">
        <f t="shared" si="32"/>
        <v/>
      </c>
    </row>
    <row r="201" spans="2:20" x14ac:dyDescent="0.35">
      <c r="B201" s="131" t="str">
        <f t="shared" si="27"/>
        <v/>
      </c>
      <c r="C201" s="51" t="str">
        <f t="shared" si="33"/>
        <v/>
      </c>
      <c r="D201" s="132" t="str">
        <f t="shared" si="28"/>
        <v/>
      </c>
      <c r="E201" s="52" t="str">
        <f t="shared" si="29"/>
        <v/>
      </c>
      <c r="F201" s="133" t="str">
        <f t="shared" si="30"/>
        <v/>
      </c>
      <c r="G201" s="53" t="str">
        <f t="shared" si="31"/>
        <v/>
      </c>
      <c r="H201" s="165" t="str">
        <f t="shared" si="35"/>
        <v/>
      </c>
      <c r="I201" s="167" t="str">
        <f t="shared" si="36"/>
        <v/>
      </c>
      <c r="J201" s="7"/>
      <c r="K201" s="7"/>
      <c r="L201" s="127">
        <f>IF(OR(B201="",B202=""),0,IF(MOD(B201,12)=0,'Розрах.заг.варт.класичн'!$E$6*'Класична 2 а_2'!$M$22,0))</f>
        <v>0</v>
      </c>
      <c r="M201" s="48">
        <f t="shared" si="34"/>
        <v>0</v>
      </c>
      <c r="N201" s="7"/>
      <c r="O201" s="7"/>
      <c r="P201" s="7"/>
      <c r="S201" s="54" t="str">
        <f>IF(B201&lt;=$O$22,XIRR($T$32:T201,$C$32:C201),"")</f>
        <v/>
      </c>
      <c r="T201" s="52" t="str">
        <f t="shared" si="32"/>
        <v/>
      </c>
    </row>
    <row r="202" spans="2:20" x14ac:dyDescent="0.35">
      <c r="B202" s="131" t="str">
        <f t="shared" si="27"/>
        <v/>
      </c>
      <c r="C202" s="51" t="str">
        <f t="shared" si="33"/>
        <v/>
      </c>
      <c r="D202" s="132" t="str">
        <f t="shared" si="28"/>
        <v/>
      </c>
      <c r="E202" s="52" t="str">
        <f t="shared" si="29"/>
        <v/>
      </c>
      <c r="F202" s="133" t="str">
        <f t="shared" si="30"/>
        <v/>
      </c>
      <c r="G202" s="53" t="str">
        <f t="shared" si="31"/>
        <v/>
      </c>
      <c r="H202" s="165" t="str">
        <f t="shared" si="35"/>
        <v/>
      </c>
      <c r="I202" s="167" t="str">
        <f t="shared" si="36"/>
        <v/>
      </c>
      <c r="J202" s="7"/>
      <c r="K202" s="7"/>
      <c r="L202" s="127">
        <f>IF(OR(B202="",B203=""),0,IF(MOD(B202,12)=0,'Розрах.заг.варт.класичн'!$E$6*'Класична 2 а_2'!$M$22,0))</f>
        <v>0</v>
      </c>
      <c r="M202" s="48">
        <f t="shared" si="34"/>
        <v>0</v>
      </c>
      <c r="N202" s="7"/>
      <c r="O202" s="7"/>
      <c r="P202" s="7"/>
      <c r="S202" s="54" t="str">
        <f>IF(B202&lt;=$O$22,XIRR($T$32:T202,$C$32:C202),"")</f>
        <v/>
      </c>
      <c r="T202" s="52" t="str">
        <f t="shared" si="32"/>
        <v/>
      </c>
    </row>
    <row r="203" spans="2:20" x14ac:dyDescent="0.35">
      <c r="B203" s="131" t="str">
        <f t="shared" si="27"/>
        <v/>
      </c>
      <c r="C203" s="51" t="str">
        <f t="shared" si="33"/>
        <v/>
      </c>
      <c r="D203" s="132" t="str">
        <f t="shared" si="28"/>
        <v/>
      </c>
      <c r="E203" s="52" t="str">
        <f t="shared" si="29"/>
        <v/>
      </c>
      <c r="F203" s="133" t="str">
        <f t="shared" si="30"/>
        <v/>
      </c>
      <c r="G203" s="53" t="str">
        <f t="shared" si="31"/>
        <v/>
      </c>
      <c r="H203" s="165" t="str">
        <f t="shared" si="35"/>
        <v/>
      </c>
      <c r="I203" s="167" t="str">
        <f t="shared" si="36"/>
        <v/>
      </c>
      <c r="J203" s="7"/>
      <c r="K203" s="7"/>
      <c r="L203" s="127">
        <f>IF(OR(B203="",B204=""),0,IF(MOD(B203,12)=0,'Розрах.заг.варт.класичн'!$E$6*'Класична 2 а_2'!$M$22,0))</f>
        <v>0</v>
      </c>
      <c r="M203" s="48">
        <f t="shared" si="34"/>
        <v>0</v>
      </c>
      <c r="N203" s="7"/>
      <c r="O203" s="7"/>
      <c r="P203" s="7"/>
      <c r="S203" s="54" t="str">
        <f>IF(B203&lt;=$O$22,XIRR($T$32:T203,$C$32:C203),"")</f>
        <v/>
      </c>
      <c r="T203" s="52" t="str">
        <f t="shared" si="32"/>
        <v/>
      </c>
    </row>
    <row r="204" spans="2:20" x14ac:dyDescent="0.35">
      <c r="B204" s="131" t="str">
        <f t="shared" si="27"/>
        <v/>
      </c>
      <c r="C204" s="51" t="str">
        <f t="shared" si="33"/>
        <v/>
      </c>
      <c r="D204" s="132" t="str">
        <f t="shared" si="28"/>
        <v/>
      </c>
      <c r="E204" s="52" t="str">
        <f t="shared" si="29"/>
        <v/>
      </c>
      <c r="F204" s="133" t="str">
        <f t="shared" si="30"/>
        <v/>
      </c>
      <c r="G204" s="53" t="str">
        <f t="shared" si="31"/>
        <v/>
      </c>
      <c r="H204" s="165" t="str">
        <f t="shared" si="35"/>
        <v/>
      </c>
      <c r="I204" s="167" t="str">
        <f t="shared" si="36"/>
        <v/>
      </c>
      <c r="J204" s="7"/>
      <c r="K204" s="7"/>
      <c r="L204" s="127">
        <f>IF(OR(B204="",B205=""),0,IF(MOD(B204,12)=0,'Розрах.заг.варт.класичн'!$E$6*'Класична 2 а_2'!$M$22,0))</f>
        <v>0</v>
      </c>
      <c r="M204" s="48">
        <f t="shared" si="34"/>
        <v>0</v>
      </c>
      <c r="N204" s="7"/>
      <c r="O204" s="7"/>
      <c r="P204" s="7"/>
      <c r="S204" s="54" t="str">
        <f>IF(B204&lt;=$O$22,XIRR($T$32:T204,$C$32:C204),"")</f>
        <v/>
      </c>
      <c r="T204" s="52" t="str">
        <f t="shared" si="32"/>
        <v/>
      </c>
    </row>
    <row r="205" spans="2:20" x14ac:dyDescent="0.35">
      <c r="B205" s="131" t="str">
        <f t="shared" si="27"/>
        <v/>
      </c>
      <c r="C205" s="51" t="str">
        <f t="shared" si="33"/>
        <v/>
      </c>
      <c r="D205" s="132" t="str">
        <f t="shared" si="28"/>
        <v/>
      </c>
      <c r="E205" s="52" t="str">
        <f t="shared" si="29"/>
        <v/>
      </c>
      <c r="F205" s="133" t="str">
        <f t="shared" si="30"/>
        <v/>
      </c>
      <c r="G205" s="53" t="str">
        <f t="shared" si="31"/>
        <v/>
      </c>
      <c r="H205" s="165" t="str">
        <f t="shared" si="35"/>
        <v/>
      </c>
      <c r="I205" s="167" t="str">
        <f t="shared" si="36"/>
        <v/>
      </c>
      <c r="J205" s="7"/>
      <c r="K205" s="7"/>
      <c r="L205" s="127">
        <f>IF(OR(B205="",B206=""),0,IF(MOD(B205,12)=0,'Розрах.заг.варт.класичн'!$E$6*'Класична 2 а_2'!$M$22,0))</f>
        <v>0</v>
      </c>
      <c r="M205" s="48">
        <f t="shared" si="34"/>
        <v>0</v>
      </c>
      <c r="N205" s="7"/>
      <c r="O205" s="7"/>
      <c r="P205" s="7"/>
      <c r="S205" s="54" t="str">
        <f>IF(B205&lt;=$O$22,XIRR($T$32:T205,$C$32:C205),"")</f>
        <v/>
      </c>
      <c r="T205" s="52" t="str">
        <f t="shared" si="32"/>
        <v/>
      </c>
    </row>
    <row r="206" spans="2:20" x14ac:dyDescent="0.35">
      <c r="B206" s="131" t="str">
        <f t="shared" si="27"/>
        <v/>
      </c>
      <c r="C206" s="51" t="str">
        <f t="shared" si="33"/>
        <v/>
      </c>
      <c r="D206" s="132" t="str">
        <f t="shared" si="28"/>
        <v/>
      </c>
      <c r="E206" s="52" t="str">
        <f t="shared" si="29"/>
        <v/>
      </c>
      <c r="F206" s="133" t="str">
        <f t="shared" si="30"/>
        <v/>
      </c>
      <c r="G206" s="53" t="str">
        <f t="shared" si="31"/>
        <v/>
      </c>
      <c r="H206" s="165" t="str">
        <f t="shared" si="35"/>
        <v/>
      </c>
      <c r="I206" s="167" t="str">
        <f t="shared" si="36"/>
        <v/>
      </c>
      <c r="J206" s="7"/>
      <c r="K206" s="7"/>
      <c r="L206" s="127">
        <f>IF(OR(B206="",B207=""),0,IF(MOD(B206,12)=0,'Розрах.заг.варт.класичн'!$E$6*'Класична 2 а_2'!$M$22,0))</f>
        <v>0</v>
      </c>
      <c r="M206" s="48">
        <f t="shared" si="34"/>
        <v>0</v>
      </c>
      <c r="N206" s="7"/>
      <c r="O206" s="7"/>
      <c r="P206" s="7"/>
      <c r="S206" s="54" t="str">
        <f>IF(B206&lt;=$O$22,XIRR($T$32:T206,$C$32:C206),"")</f>
        <v/>
      </c>
      <c r="T206" s="52" t="str">
        <f t="shared" si="32"/>
        <v/>
      </c>
    </row>
    <row r="207" spans="2:20" x14ac:dyDescent="0.35">
      <c r="B207" s="131" t="str">
        <f t="shared" si="27"/>
        <v/>
      </c>
      <c r="C207" s="51" t="str">
        <f t="shared" si="33"/>
        <v/>
      </c>
      <c r="D207" s="132" t="str">
        <f t="shared" si="28"/>
        <v/>
      </c>
      <c r="E207" s="52" t="str">
        <f t="shared" si="29"/>
        <v/>
      </c>
      <c r="F207" s="133" t="str">
        <f t="shared" si="30"/>
        <v/>
      </c>
      <c r="G207" s="53" t="str">
        <f t="shared" si="31"/>
        <v/>
      </c>
      <c r="H207" s="165" t="str">
        <f t="shared" si="35"/>
        <v/>
      </c>
      <c r="I207" s="167" t="str">
        <f t="shared" si="36"/>
        <v/>
      </c>
      <c r="J207" s="7"/>
      <c r="K207" s="7"/>
      <c r="L207" s="127">
        <f>IF(OR(B207="",B208=""),0,IF(MOD(B207,12)=0,'Розрах.заг.варт.класичн'!$E$6*'Класична 2 а_2'!$M$22,0))</f>
        <v>0</v>
      </c>
      <c r="M207" s="48">
        <f t="shared" si="34"/>
        <v>0</v>
      </c>
      <c r="N207" s="7"/>
      <c r="O207" s="7"/>
      <c r="P207" s="7"/>
      <c r="S207" s="54" t="str">
        <f>IF(B207&lt;=$O$22,XIRR($T$32:T207,$C$32:C207),"")</f>
        <v/>
      </c>
      <c r="T207" s="52" t="str">
        <f t="shared" si="32"/>
        <v/>
      </c>
    </row>
    <row r="208" spans="2:20" x14ac:dyDescent="0.35">
      <c r="B208" s="131" t="str">
        <f t="shared" si="27"/>
        <v/>
      </c>
      <c r="C208" s="51" t="str">
        <f t="shared" si="33"/>
        <v/>
      </c>
      <c r="D208" s="132" t="str">
        <f t="shared" si="28"/>
        <v/>
      </c>
      <c r="E208" s="52" t="str">
        <f t="shared" si="29"/>
        <v/>
      </c>
      <c r="F208" s="133" t="str">
        <f t="shared" si="30"/>
        <v/>
      </c>
      <c r="G208" s="53" t="str">
        <f t="shared" si="31"/>
        <v/>
      </c>
      <c r="H208" s="165" t="str">
        <f t="shared" si="35"/>
        <v/>
      </c>
      <c r="I208" s="167" t="str">
        <f t="shared" si="36"/>
        <v/>
      </c>
      <c r="J208" s="7"/>
      <c r="K208" s="7"/>
      <c r="L208" s="127">
        <f>IF(OR(B208="",B209=""),0,IF(MOD(B208,12)=0,'Розрах.заг.варт.класичн'!$E$6*'Класична 2 а_2'!$M$22,0))</f>
        <v>0</v>
      </c>
      <c r="M208" s="48">
        <f t="shared" si="34"/>
        <v>0</v>
      </c>
      <c r="N208" s="7"/>
      <c r="O208" s="7"/>
      <c r="P208" s="7"/>
      <c r="S208" s="54" t="str">
        <f>IF(B208&lt;=$O$22,XIRR($T$32:T208,$C$32:C208),"")</f>
        <v/>
      </c>
      <c r="T208" s="52" t="str">
        <f t="shared" si="32"/>
        <v/>
      </c>
    </row>
    <row r="209" spans="2:20" x14ac:dyDescent="0.35">
      <c r="B209" s="131" t="str">
        <f t="shared" si="27"/>
        <v/>
      </c>
      <c r="C209" s="51" t="str">
        <f t="shared" si="33"/>
        <v/>
      </c>
      <c r="D209" s="132" t="str">
        <f t="shared" si="28"/>
        <v/>
      </c>
      <c r="E209" s="52" t="str">
        <f t="shared" si="29"/>
        <v/>
      </c>
      <c r="F209" s="133" t="str">
        <f t="shared" si="30"/>
        <v/>
      </c>
      <c r="G209" s="53" t="str">
        <f t="shared" si="31"/>
        <v/>
      </c>
      <c r="H209" s="165" t="str">
        <f t="shared" si="35"/>
        <v/>
      </c>
      <c r="I209" s="167" t="str">
        <f t="shared" si="36"/>
        <v/>
      </c>
      <c r="J209" s="7"/>
      <c r="K209" s="7"/>
      <c r="L209" s="127">
        <f>IF(OR(B209="",B210=""),0,IF(MOD(B209,12)=0,'Розрах.заг.варт.класичн'!$E$6*'Класична 2 а_2'!$M$22,0))</f>
        <v>0</v>
      </c>
      <c r="M209" s="48">
        <f t="shared" si="34"/>
        <v>0</v>
      </c>
      <c r="N209" s="7"/>
      <c r="O209" s="7"/>
      <c r="P209" s="7"/>
      <c r="S209" s="54" t="str">
        <f>IF(B209&lt;=$O$22,XIRR($T$32:T209,$C$32:C209),"")</f>
        <v/>
      </c>
      <c r="T209" s="52" t="str">
        <f t="shared" si="32"/>
        <v/>
      </c>
    </row>
    <row r="210" spans="2:20" x14ac:dyDescent="0.35">
      <c r="B210" s="131" t="str">
        <f t="shared" si="27"/>
        <v/>
      </c>
      <c r="C210" s="51" t="str">
        <f t="shared" si="33"/>
        <v/>
      </c>
      <c r="D210" s="132" t="str">
        <f t="shared" si="28"/>
        <v/>
      </c>
      <c r="E210" s="52" t="str">
        <f t="shared" si="29"/>
        <v/>
      </c>
      <c r="F210" s="133" t="str">
        <f t="shared" si="30"/>
        <v/>
      </c>
      <c r="G210" s="53" t="str">
        <f t="shared" si="31"/>
        <v/>
      </c>
      <c r="H210" s="165" t="str">
        <f t="shared" si="35"/>
        <v/>
      </c>
      <c r="I210" s="167" t="str">
        <f t="shared" si="36"/>
        <v/>
      </c>
      <c r="J210" s="7"/>
      <c r="K210" s="7"/>
      <c r="L210" s="127">
        <f>IF(OR(B210="",B211=""),0,IF(MOD(B210,12)=0,'Розрах.заг.варт.класичн'!$E$6*'Класична 2 а_2'!$M$22,0))</f>
        <v>0</v>
      </c>
      <c r="M210" s="48">
        <f t="shared" si="34"/>
        <v>0</v>
      </c>
      <c r="N210" s="7"/>
      <c r="O210" s="7"/>
      <c r="P210" s="7"/>
      <c r="S210" s="54" t="str">
        <f>IF(B210&lt;=$O$22,XIRR($T$32:T210,$C$32:C210),"")</f>
        <v/>
      </c>
      <c r="T210" s="52" t="str">
        <f t="shared" si="32"/>
        <v/>
      </c>
    </row>
    <row r="211" spans="2:20" x14ac:dyDescent="0.35">
      <c r="B211" s="131" t="str">
        <f t="shared" si="27"/>
        <v/>
      </c>
      <c r="C211" s="51" t="str">
        <f t="shared" si="33"/>
        <v/>
      </c>
      <c r="D211" s="132" t="str">
        <f t="shared" si="28"/>
        <v/>
      </c>
      <c r="E211" s="52" t="str">
        <f t="shared" si="29"/>
        <v/>
      </c>
      <c r="F211" s="133" t="str">
        <f t="shared" si="30"/>
        <v/>
      </c>
      <c r="G211" s="53" t="str">
        <f t="shared" si="31"/>
        <v/>
      </c>
      <c r="H211" s="165" t="str">
        <f t="shared" si="35"/>
        <v/>
      </c>
      <c r="I211" s="167" t="str">
        <f t="shared" si="36"/>
        <v/>
      </c>
      <c r="J211" s="7"/>
      <c r="K211" s="7"/>
      <c r="L211" s="127">
        <f>IF(OR(B211="",B212=""),0,IF(MOD(B211,12)=0,'Розрах.заг.варт.класичн'!$E$6*'Класична 2 а_2'!$M$22,0))</f>
        <v>0</v>
      </c>
      <c r="M211" s="48">
        <f t="shared" si="34"/>
        <v>0</v>
      </c>
      <c r="N211" s="7"/>
      <c r="O211" s="7"/>
      <c r="P211" s="7"/>
      <c r="S211" s="54" t="str">
        <f>IF(B211&lt;=$O$22,XIRR($T$32:T211,$C$32:C211),"")</f>
        <v/>
      </c>
      <c r="T211" s="52" t="str">
        <f t="shared" si="32"/>
        <v/>
      </c>
    </row>
    <row r="212" spans="2:20" x14ac:dyDescent="0.35">
      <c r="B212" s="131" t="str">
        <f t="shared" si="27"/>
        <v/>
      </c>
      <c r="C212" s="51" t="str">
        <f t="shared" si="33"/>
        <v/>
      </c>
      <c r="D212" s="132" t="str">
        <f t="shared" si="28"/>
        <v/>
      </c>
      <c r="E212" s="52" t="str">
        <f t="shared" si="29"/>
        <v/>
      </c>
      <c r="F212" s="133" t="str">
        <f t="shared" si="30"/>
        <v/>
      </c>
      <c r="G212" s="53" t="str">
        <f t="shared" si="31"/>
        <v/>
      </c>
      <c r="H212" s="165" t="str">
        <f t="shared" si="35"/>
        <v/>
      </c>
      <c r="I212" s="167" t="str">
        <f t="shared" si="36"/>
        <v/>
      </c>
      <c r="J212" s="7"/>
      <c r="K212" s="7"/>
      <c r="L212" s="127">
        <f>IF(OR(B212="",B213=""),0,IF(MOD(B212,12)=0,'Розрах.заг.варт.класичн'!$E$6*'Класична 2 а_2'!$M$22,0))</f>
        <v>0</v>
      </c>
      <c r="M212" s="48">
        <f t="shared" si="34"/>
        <v>0</v>
      </c>
      <c r="N212" s="7"/>
      <c r="O212" s="7"/>
      <c r="P212" s="7"/>
      <c r="S212" s="54" t="str">
        <f>IF(B212&lt;=$O$22,XIRR($T$32:T212,$C$32:C212),"")</f>
        <v/>
      </c>
      <c r="T212" s="52" t="str">
        <f t="shared" si="32"/>
        <v/>
      </c>
    </row>
    <row r="213" spans="2:20" x14ac:dyDescent="0.35">
      <c r="B213" s="131" t="str">
        <f t="shared" si="27"/>
        <v/>
      </c>
      <c r="C213" s="51" t="str">
        <f t="shared" si="33"/>
        <v/>
      </c>
      <c r="D213" s="132" t="str">
        <f t="shared" si="28"/>
        <v/>
      </c>
      <c r="E213" s="52" t="str">
        <f t="shared" si="29"/>
        <v/>
      </c>
      <c r="F213" s="133" t="str">
        <f t="shared" si="30"/>
        <v/>
      </c>
      <c r="G213" s="53" t="str">
        <f t="shared" si="31"/>
        <v/>
      </c>
      <c r="H213" s="165" t="str">
        <f t="shared" si="35"/>
        <v/>
      </c>
      <c r="I213" s="167" t="str">
        <f t="shared" si="36"/>
        <v/>
      </c>
      <c r="J213" s="7"/>
      <c r="K213" s="7"/>
      <c r="L213" s="127">
        <f>IF(OR(B213="",B214=""),0,IF(MOD(B213,12)=0,'Розрах.заг.варт.класичн'!$E$6*'Класична 2 а_2'!$M$22,0))</f>
        <v>0</v>
      </c>
      <c r="M213" s="48">
        <f t="shared" si="34"/>
        <v>0</v>
      </c>
      <c r="N213" s="7"/>
      <c r="O213" s="7"/>
      <c r="P213" s="7"/>
      <c r="S213" s="54" t="str">
        <f>IF(B213&lt;=$O$22,XIRR($T$32:T213,$C$32:C213),"")</f>
        <v/>
      </c>
      <c r="T213" s="52" t="str">
        <f t="shared" si="32"/>
        <v/>
      </c>
    </row>
    <row r="214" spans="2:20" x14ac:dyDescent="0.35">
      <c r="B214" s="131" t="str">
        <f t="shared" si="27"/>
        <v/>
      </c>
      <c r="C214" s="51" t="str">
        <f t="shared" si="33"/>
        <v/>
      </c>
      <c r="D214" s="132" t="str">
        <f t="shared" si="28"/>
        <v/>
      </c>
      <c r="E214" s="52" t="str">
        <f t="shared" si="29"/>
        <v/>
      </c>
      <c r="F214" s="133" t="str">
        <f t="shared" si="30"/>
        <v/>
      </c>
      <c r="G214" s="53" t="str">
        <f t="shared" si="31"/>
        <v/>
      </c>
      <c r="H214" s="165" t="str">
        <f t="shared" si="35"/>
        <v/>
      </c>
      <c r="I214" s="167" t="str">
        <f t="shared" si="36"/>
        <v/>
      </c>
      <c r="J214" s="7"/>
      <c r="K214" s="7"/>
      <c r="L214" s="127">
        <f>IF(OR(B214="",B215=""),0,IF(MOD(B214,12)=0,'Розрах.заг.варт.класичн'!$E$6*'Класична 2 а_2'!$M$22,0))</f>
        <v>0</v>
      </c>
      <c r="M214" s="48">
        <f t="shared" si="34"/>
        <v>0</v>
      </c>
      <c r="N214" s="7"/>
      <c r="O214" s="7"/>
      <c r="P214" s="7"/>
      <c r="S214" s="54" t="str">
        <f>IF(B214&lt;=$O$22,XIRR($T$32:T214,$C$32:C214),"")</f>
        <v/>
      </c>
      <c r="T214" s="52" t="str">
        <f t="shared" si="32"/>
        <v/>
      </c>
    </row>
    <row r="215" spans="2:20" x14ac:dyDescent="0.35">
      <c r="B215" s="131" t="str">
        <f t="shared" si="27"/>
        <v/>
      </c>
      <c r="C215" s="51" t="str">
        <f t="shared" si="33"/>
        <v/>
      </c>
      <c r="D215" s="132" t="str">
        <f t="shared" si="28"/>
        <v/>
      </c>
      <c r="E215" s="52" t="str">
        <f t="shared" si="29"/>
        <v/>
      </c>
      <c r="F215" s="133" t="str">
        <f t="shared" si="30"/>
        <v/>
      </c>
      <c r="G215" s="53" t="str">
        <f t="shared" si="31"/>
        <v/>
      </c>
      <c r="H215" s="165" t="str">
        <f t="shared" si="35"/>
        <v/>
      </c>
      <c r="I215" s="167" t="str">
        <f t="shared" si="36"/>
        <v/>
      </c>
      <c r="J215" s="7"/>
      <c r="K215" s="7"/>
      <c r="L215" s="127">
        <f>IF(OR(B215="",B216=""),0,IF(MOD(B215,12)=0,'Розрах.заг.варт.класичн'!$E$6*'Класична 2 а_2'!$M$22,0))</f>
        <v>0</v>
      </c>
      <c r="M215" s="48">
        <f t="shared" si="34"/>
        <v>0</v>
      </c>
      <c r="N215" s="7"/>
      <c r="O215" s="7"/>
      <c r="P215" s="7"/>
      <c r="S215" s="54" t="str">
        <f>IF(B215&lt;=$O$22,XIRR($T$32:T215,$C$32:C215),"")</f>
        <v/>
      </c>
      <c r="T215" s="52" t="str">
        <f t="shared" si="32"/>
        <v/>
      </c>
    </row>
    <row r="216" spans="2:20" x14ac:dyDescent="0.35">
      <c r="B216" s="131" t="str">
        <f t="shared" si="27"/>
        <v/>
      </c>
      <c r="C216" s="51" t="str">
        <f t="shared" si="33"/>
        <v/>
      </c>
      <c r="D216" s="132" t="str">
        <f t="shared" si="28"/>
        <v/>
      </c>
      <c r="E216" s="52" t="str">
        <f t="shared" si="29"/>
        <v/>
      </c>
      <c r="F216" s="133" t="str">
        <f t="shared" si="30"/>
        <v/>
      </c>
      <c r="G216" s="53" t="str">
        <f t="shared" si="31"/>
        <v/>
      </c>
      <c r="H216" s="165" t="str">
        <f t="shared" si="35"/>
        <v/>
      </c>
      <c r="I216" s="167" t="str">
        <f t="shared" si="36"/>
        <v/>
      </c>
      <c r="J216" s="7"/>
      <c r="K216" s="7"/>
      <c r="L216" s="127">
        <f>IF(OR(B216="",B217=""),0,IF(MOD(B216,12)=0,'Розрах.заг.варт.класичн'!$E$6*'Класична 2 а_2'!$M$22,0))</f>
        <v>0</v>
      </c>
      <c r="M216" s="48">
        <f t="shared" si="34"/>
        <v>0</v>
      </c>
      <c r="N216" s="7"/>
      <c r="O216" s="7"/>
      <c r="P216" s="7"/>
      <c r="S216" s="54" t="str">
        <f>IF(B216&lt;=$O$22,XIRR($T$32:T216,$C$32:C216),"")</f>
        <v/>
      </c>
      <c r="T216" s="52" t="str">
        <f t="shared" si="32"/>
        <v/>
      </c>
    </row>
    <row r="217" spans="2:20" x14ac:dyDescent="0.35">
      <c r="B217" s="131" t="str">
        <f t="shared" si="27"/>
        <v/>
      </c>
      <c r="C217" s="51" t="str">
        <f t="shared" si="33"/>
        <v/>
      </c>
      <c r="D217" s="132" t="str">
        <f t="shared" si="28"/>
        <v/>
      </c>
      <c r="E217" s="52" t="str">
        <f t="shared" si="29"/>
        <v/>
      </c>
      <c r="F217" s="133" t="str">
        <f t="shared" si="30"/>
        <v/>
      </c>
      <c r="G217" s="53" t="str">
        <f t="shared" si="31"/>
        <v/>
      </c>
      <c r="H217" s="165" t="str">
        <f t="shared" si="35"/>
        <v/>
      </c>
      <c r="I217" s="167" t="str">
        <f t="shared" si="36"/>
        <v/>
      </c>
      <c r="J217" s="7"/>
      <c r="K217" s="7"/>
      <c r="L217" s="127">
        <f>IF(OR(B217="",B218=""),0,IF(MOD(B217,12)=0,'Розрах.заг.варт.класичн'!$E$6*'Класична 2 а_2'!$M$22,0))</f>
        <v>0</v>
      </c>
      <c r="M217" s="48">
        <f t="shared" si="34"/>
        <v>0</v>
      </c>
      <c r="N217" s="7"/>
      <c r="O217" s="7"/>
      <c r="P217" s="7"/>
      <c r="S217" s="54" t="str">
        <f>IF(B217&lt;=$O$22,XIRR($T$32:T217,$C$32:C217),"")</f>
        <v/>
      </c>
      <c r="T217" s="52" t="str">
        <f t="shared" si="32"/>
        <v/>
      </c>
    </row>
    <row r="218" spans="2:20" x14ac:dyDescent="0.35">
      <c r="B218" s="131" t="str">
        <f t="shared" si="27"/>
        <v/>
      </c>
      <c r="C218" s="51" t="str">
        <f t="shared" si="33"/>
        <v/>
      </c>
      <c r="D218" s="132" t="str">
        <f t="shared" si="28"/>
        <v/>
      </c>
      <c r="E218" s="52" t="str">
        <f t="shared" si="29"/>
        <v/>
      </c>
      <c r="F218" s="133" t="str">
        <f t="shared" si="30"/>
        <v/>
      </c>
      <c r="G218" s="53" t="str">
        <f t="shared" si="31"/>
        <v/>
      </c>
      <c r="H218" s="165" t="str">
        <f t="shared" si="35"/>
        <v/>
      </c>
      <c r="I218" s="167" t="str">
        <f t="shared" si="36"/>
        <v/>
      </c>
      <c r="J218" s="7"/>
      <c r="K218" s="7"/>
      <c r="L218" s="127">
        <f>IF(OR(B218="",B219=""),0,IF(MOD(B218,12)=0,'Розрах.заг.варт.класичн'!$E$6*'Класична 2 а_2'!$M$22,0))</f>
        <v>0</v>
      </c>
      <c r="M218" s="48">
        <f t="shared" si="34"/>
        <v>0</v>
      </c>
      <c r="N218" s="7"/>
      <c r="O218" s="7"/>
      <c r="P218" s="7"/>
      <c r="S218" s="54" t="str">
        <f>IF(B218&lt;=$O$22,XIRR($T$32:T218,$C$32:C218),"")</f>
        <v/>
      </c>
      <c r="T218" s="52" t="str">
        <f t="shared" si="32"/>
        <v/>
      </c>
    </row>
    <row r="219" spans="2:20" x14ac:dyDescent="0.35">
      <c r="B219" s="131" t="str">
        <f t="shared" si="27"/>
        <v/>
      </c>
      <c r="C219" s="51" t="str">
        <f t="shared" si="33"/>
        <v/>
      </c>
      <c r="D219" s="132" t="str">
        <f t="shared" si="28"/>
        <v/>
      </c>
      <c r="E219" s="52" t="str">
        <f t="shared" si="29"/>
        <v/>
      </c>
      <c r="F219" s="133" t="str">
        <f t="shared" si="30"/>
        <v/>
      </c>
      <c r="G219" s="53" t="str">
        <f t="shared" si="31"/>
        <v/>
      </c>
      <c r="H219" s="165" t="str">
        <f t="shared" si="35"/>
        <v/>
      </c>
      <c r="I219" s="167" t="str">
        <f t="shared" si="36"/>
        <v/>
      </c>
      <c r="J219" s="7"/>
      <c r="K219" s="7"/>
      <c r="L219" s="127">
        <f>IF(OR(B219="",B220=""),0,IF(MOD(B219,12)=0,'Розрах.заг.варт.класичн'!$E$6*'Класична 2 а_2'!$M$22,0))</f>
        <v>0</v>
      </c>
      <c r="M219" s="48">
        <f t="shared" si="34"/>
        <v>0</v>
      </c>
      <c r="N219" s="7"/>
      <c r="O219" s="7"/>
      <c r="P219" s="7"/>
      <c r="S219" s="54" t="str">
        <f>IF(B219&lt;=$O$22,XIRR($T$32:T219,$C$32:C219),"")</f>
        <v/>
      </c>
      <c r="T219" s="52" t="str">
        <f t="shared" si="32"/>
        <v/>
      </c>
    </row>
    <row r="220" spans="2:20" x14ac:dyDescent="0.35">
      <c r="B220" s="131" t="str">
        <f t="shared" si="27"/>
        <v/>
      </c>
      <c r="C220" s="51" t="str">
        <f t="shared" si="33"/>
        <v/>
      </c>
      <c r="D220" s="132" t="str">
        <f t="shared" si="28"/>
        <v/>
      </c>
      <c r="E220" s="52" t="str">
        <f t="shared" si="29"/>
        <v/>
      </c>
      <c r="F220" s="133" t="str">
        <f t="shared" si="30"/>
        <v/>
      </c>
      <c r="G220" s="53" t="str">
        <f t="shared" si="31"/>
        <v/>
      </c>
      <c r="H220" s="165" t="str">
        <f t="shared" si="35"/>
        <v/>
      </c>
      <c r="I220" s="167" t="str">
        <f t="shared" si="36"/>
        <v/>
      </c>
      <c r="J220" s="7"/>
      <c r="K220" s="7"/>
      <c r="L220" s="127">
        <f>IF(OR(B220="",B221=""),0,IF(MOD(B220,12)=0,'Розрах.заг.варт.класичн'!$E$6*'Класична 2 а_2'!$M$22,0))</f>
        <v>0</v>
      </c>
      <c r="M220" s="48">
        <f t="shared" si="34"/>
        <v>0</v>
      </c>
      <c r="N220" s="7"/>
      <c r="O220" s="7"/>
      <c r="P220" s="7"/>
      <c r="S220" s="54" t="str">
        <f>IF(B220&lt;=$O$22,XIRR($T$32:T220,$C$32:C220),"")</f>
        <v/>
      </c>
      <c r="T220" s="52" t="str">
        <f t="shared" si="32"/>
        <v/>
      </c>
    </row>
    <row r="221" spans="2:20" x14ac:dyDescent="0.35">
      <c r="B221" s="131" t="str">
        <f t="shared" si="27"/>
        <v/>
      </c>
      <c r="C221" s="51" t="str">
        <f t="shared" si="33"/>
        <v/>
      </c>
      <c r="D221" s="132" t="str">
        <f t="shared" si="28"/>
        <v/>
      </c>
      <c r="E221" s="52" t="str">
        <f t="shared" si="29"/>
        <v/>
      </c>
      <c r="F221" s="133" t="str">
        <f t="shared" si="30"/>
        <v/>
      </c>
      <c r="G221" s="53" t="str">
        <f t="shared" si="31"/>
        <v/>
      </c>
      <c r="H221" s="165" t="str">
        <f t="shared" si="35"/>
        <v/>
      </c>
      <c r="I221" s="167" t="str">
        <f t="shared" si="36"/>
        <v/>
      </c>
      <c r="J221" s="7"/>
      <c r="K221" s="7"/>
      <c r="L221" s="127">
        <f>IF(OR(B221="",B222=""),0,IF(MOD(B221,12)=0,'Розрах.заг.варт.класичн'!$E$6*'Класична 2 а_2'!$M$22,0))</f>
        <v>0</v>
      </c>
      <c r="M221" s="48">
        <f t="shared" si="34"/>
        <v>0</v>
      </c>
      <c r="N221" s="7"/>
      <c r="O221" s="7"/>
      <c r="P221" s="7"/>
      <c r="S221" s="54" t="str">
        <f>IF(B221&lt;=$O$22,XIRR($T$32:T221,$C$32:C221),"")</f>
        <v/>
      </c>
      <c r="T221" s="52" t="str">
        <f t="shared" si="32"/>
        <v/>
      </c>
    </row>
    <row r="222" spans="2:20" x14ac:dyDescent="0.35">
      <c r="B222" s="131" t="str">
        <f t="shared" si="27"/>
        <v/>
      </c>
      <c r="C222" s="51" t="str">
        <f t="shared" si="33"/>
        <v/>
      </c>
      <c r="D222" s="132" t="str">
        <f t="shared" si="28"/>
        <v/>
      </c>
      <c r="E222" s="52" t="str">
        <f t="shared" si="29"/>
        <v/>
      </c>
      <c r="F222" s="133" t="str">
        <f t="shared" si="30"/>
        <v/>
      </c>
      <c r="G222" s="53" t="str">
        <f t="shared" si="31"/>
        <v/>
      </c>
      <c r="H222" s="165" t="str">
        <f t="shared" si="35"/>
        <v/>
      </c>
      <c r="I222" s="167" t="str">
        <f t="shared" si="36"/>
        <v/>
      </c>
      <c r="J222" s="7"/>
      <c r="K222" s="7"/>
      <c r="L222" s="127">
        <f>IF(OR(B222="",B223=""),0,IF(MOD(B222,12)=0,'Розрах.заг.варт.класичн'!$E$6*'Класична 2 а_2'!$M$22,0))</f>
        <v>0</v>
      </c>
      <c r="M222" s="48">
        <f t="shared" si="34"/>
        <v>0</v>
      </c>
      <c r="N222" s="7"/>
      <c r="O222" s="7"/>
      <c r="P222" s="7"/>
      <c r="S222" s="54" t="str">
        <f>IF(B222&lt;=$O$22,XIRR($T$32:T222,$C$32:C222),"")</f>
        <v/>
      </c>
      <c r="T222" s="52" t="str">
        <f t="shared" si="32"/>
        <v/>
      </c>
    </row>
    <row r="223" spans="2:20" x14ac:dyDescent="0.35">
      <c r="B223" s="131" t="str">
        <f t="shared" si="27"/>
        <v/>
      </c>
      <c r="C223" s="51" t="str">
        <f t="shared" si="33"/>
        <v/>
      </c>
      <c r="D223" s="132" t="str">
        <f t="shared" si="28"/>
        <v/>
      </c>
      <c r="E223" s="52" t="str">
        <f t="shared" si="29"/>
        <v/>
      </c>
      <c r="F223" s="133" t="str">
        <f t="shared" si="30"/>
        <v/>
      </c>
      <c r="G223" s="53" t="str">
        <f t="shared" si="31"/>
        <v/>
      </c>
      <c r="H223" s="165" t="str">
        <f t="shared" si="35"/>
        <v/>
      </c>
      <c r="I223" s="167" t="str">
        <f t="shared" si="36"/>
        <v/>
      </c>
      <c r="J223" s="7"/>
      <c r="K223" s="7"/>
      <c r="L223" s="127">
        <f>IF(OR(B223="",B224=""),0,IF(MOD(B223,12)=0,'Розрах.заг.варт.класичн'!$E$6*'Класична 2 а_2'!$M$22,0))</f>
        <v>0</v>
      </c>
      <c r="M223" s="48">
        <f t="shared" si="34"/>
        <v>0</v>
      </c>
      <c r="N223" s="7"/>
      <c r="O223" s="7"/>
      <c r="P223" s="7"/>
      <c r="S223" s="54" t="str">
        <f>IF(B223&lt;=$O$22,XIRR($T$32:T223,$C$32:C223),"")</f>
        <v/>
      </c>
      <c r="T223" s="52" t="str">
        <f t="shared" si="32"/>
        <v/>
      </c>
    </row>
    <row r="224" spans="2:20" x14ac:dyDescent="0.35">
      <c r="B224" s="131" t="str">
        <f t="shared" si="27"/>
        <v/>
      </c>
      <c r="C224" s="51" t="str">
        <f t="shared" si="33"/>
        <v/>
      </c>
      <c r="D224" s="132" t="str">
        <f t="shared" si="28"/>
        <v/>
      </c>
      <c r="E224" s="52" t="str">
        <f t="shared" si="29"/>
        <v/>
      </c>
      <c r="F224" s="133" t="str">
        <f t="shared" si="30"/>
        <v/>
      </c>
      <c r="G224" s="53" t="str">
        <f t="shared" si="31"/>
        <v/>
      </c>
      <c r="H224" s="165" t="str">
        <f t="shared" si="35"/>
        <v/>
      </c>
      <c r="I224" s="167" t="str">
        <f t="shared" si="36"/>
        <v/>
      </c>
      <c r="J224" s="7"/>
      <c r="K224" s="7"/>
      <c r="L224" s="127">
        <f>IF(OR(B224="",B225=""),0,IF(MOD(B224,12)=0,'Розрах.заг.варт.класичн'!$E$6*'Класична 2 а_2'!$M$22,0))</f>
        <v>0</v>
      </c>
      <c r="M224" s="48">
        <f t="shared" si="34"/>
        <v>0</v>
      </c>
      <c r="N224" s="7"/>
      <c r="O224" s="7"/>
      <c r="P224" s="7"/>
      <c r="S224" s="54" t="str">
        <f>IF(B224&lt;=$O$22,XIRR($T$32:T224,$C$32:C224),"")</f>
        <v/>
      </c>
      <c r="T224" s="52" t="str">
        <f t="shared" si="32"/>
        <v/>
      </c>
    </row>
    <row r="225" spans="2:20" x14ac:dyDescent="0.35">
      <c r="B225" s="131" t="str">
        <f t="shared" si="27"/>
        <v/>
      </c>
      <c r="C225" s="51" t="str">
        <f t="shared" si="33"/>
        <v/>
      </c>
      <c r="D225" s="132" t="str">
        <f t="shared" si="28"/>
        <v/>
      </c>
      <c r="E225" s="52" t="str">
        <f t="shared" si="29"/>
        <v/>
      </c>
      <c r="F225" s="133" t="str">
        <f t="shared" si="30"/>
        <v/>
      </c>
      <c r="G225" s="53" t="str">
        <f t="shared" si="31"/>
        <v/>
      </c>
      <c r="H225" s="165" t="str">
        <f t="shared" si="35"/>
        <v/>
      </c>
      <c r="I225" s="167" t="str">
        <f t="shared" si="36"/>
        <v/>
      </c>
      <c r="J225" s="7"/>
      <c r="K225" s="7"/>
      <c r="L225" s="127">
        <f>IF(OR(B225="",B226=""),0,IF(MOD(B225,12)=0,'Розрах.заг.варт.класичн'!$E$6*'Класична 2 а_2'!$M$22,0))</f>
        <v>0</v>
      </c>
      <c r="M225" s="48">
        <f t="shared" si="34"/>
        <v>0</v>
      </c>
      <c r="N225" s="7"/>
      <c r="O225" s="7"/>
      <c r="P225" s="7"/>
      <c r="S225" s="54" t="str">
        <f>IF(B225&lt;=$O$22,XIRR($T$32:T225,$C$32:C225),"")</f>
        <v/>
      </c>
      <c r="T225" s="52" t="str">
        <f t="shared" si="32"/>
        <v/>
      </c>
    </row>
    <row r="226" spans="2:20" x14ac:dyDescent="0.35">
      <c r="B226" s="131" t="str">
        <f t="shared" ref="B226:B273" si="37">IF(B225&lt;$O$22,B225+1,"")</f>
        <v/>
      </c>
      <c r="C226" s="51" t="str">
        <f t="shared" si="33"/>
        <v/>
      </c>
      <c r="D226" s="132" t="str">
        <f t="shared" ref="D226:D273" si="38">IF(B225&lt;$O$22,DAY(EOMONTH(C226,0)),"")</f>
        <v/>
      </c>
      <c r="E226" s="52" t="str">
        <f t="shared" ref="E226:E273" si="39">IF(B225&lt;$O$22,G226+H226+SUM(I226:O226),"")</f>
        <v/>
      </c>
      <c r="F226" s="133" t="str">
        <f t="shared" ref="F226:F273" si="40">IF(B225&lt;$O$22,F225-G226,"")</f>
        <v/>
      </c>
      <c r="G226" s="53" t="str">
        <f t="shared" ref="G226:G273" si="41">IF(B225&lt;$O$22,$F$32/$O$22,"")</f>
        <v/>
      </c>
      <c r="H226" s="165" t="str">
        <f t="shared" si="35"/>
        <v/>
      </c>
      <c r="I226" s="167" t="str">
        <f t="shared" si="36"/>
        <v/>
      </c>
      <c r="J226" s="7"/>
      <c r="K226" s="7"/>
      <c r="L226" s="127">
        <f>IF(OR(B226="",B227=""),0,IF(MOD(B226,12)=0,'Розрах.заг.варт.класичн'!$E$6*'Класична 2 а_2'!$M$22,0))</f>
        <v>0</v>
      </c>
      <c r="M226" s="48">
        <f t="shared" si="34"/>
        <v>0</v>
      </c>
      <c r="N226" s="7"/>
      <c r="O226" s="7"/>
      <c r="P226" s="7"/>
      <c r="S226" s="54" t="str">
        <f>IF(B226&lt;=$O$22,XIRR($T$32:T226,$C$32:C226),"")</f>
        <v/>
      </c>
      <c r="T226" s="52" t="str">
        <f t="shared" ref="T226:T273" si="42">E226</f>
        <v/>
      </c>
    </row>
    <row r="227" spans="2:20" x14ac:dyDescent="0.35">
      <c r="B227" s="131" t="str">
        <f t="shared" si="37"/>
        <v/>
      </c>
      <c r="C227" s="51" t="str">
        <f t="shared" ref="C227:C273" si="43">IF(B226&lt;$O$22,EDATE(C226,1),"")</f>
        <v/>
      </c>
      <c r="D227" s="132" t="str">
        <f t="shared" si="38"/>
        <v/>
      </c>
      <c r="E227" s="52" t="str">
        <f t="shared" si="39"/>
        <v/>
      </c>
      <c r="F227" s="133" t="str">
        <f t="shared" si="40"/>
        <v/>
      </c>
      <c r="G227" s="53" t="str">
        <f t="shared" si="41"/>
        <v/>
      </c>
      <c r="H227" s="165" t="str">
        <f t="shared" si="35"/>
        <v/>
      </c>
      <c r="I227" s="167" t="str">
        <f t="shared" si="36"/>
        <v/>
      </c>
      <c r="J227" s="7"/>
      <c r="K227" s="7"/>
      <c r="L227" s="127">
        <f>IF(OR(B227="",B228=""),0,IF(MOD(B227,12)=0,'Розрах.заг.варт.класичн'!$E$6*'Класична 2 а_2'!$M$22,0))</f>
        <v>0</v>
      </c>
      <c r="M227" s="48">
        <f t="shared" si="34"/>
        <v>0</v>
      </c>
      <c r="N227" s="7"/>
      <c r="O227" s="7"/>
      <c r="P227" s="7"/>
      <c r="S227" s="54" t="str">
        <f>IF(B227&lt;=$O$22,XIRR($T$32:T227,$C$32:C227),"")</f>
        <v/>
      </c>
      <c r="T227" s="52" t="str">
        <f t="shared" si="42"/>
        <v/>
      </c>
    </row>
    <row r="228" spans="2:20" x14ac:dyDescent="0.35">
      <c r="B228" s="131" t="str">
        <f t="shared" si="37"/>
        <v/>
      </c>
      <c r="C228" s="51" t="str">
        <f t="shared" si="43"/>
        <v/>
      </c>
      <c r="D228" s="132" t="str">
        <f t="shared" si="38"/>
        <v/>
      </c>
      <c r="E228" s="52" t="str">
        <f t="shared" si="39"/>
        <v/>
      </c>
      <c r="F228" s="133" t="str">
        <f t="shared" si="40"/>
        <v/>
      </c>
      <c r="G228" s="53" t="str">
        <f t="shared" si="41"/>
        <v/>
      </c>
      <c r="H228" s="165" t="str">
        <f t="shared" si="35"/>
        <v/>
      </c>
      <c r="I228" s="167" t="str">
        <f t="shared" si="36"/>
        <v/>
      </c>
      <c r="J228" s="7"/>
      <c r="K228" s="7"/>
      <c r="L228" s="127">
        <f>IF(OR(B228="",B229=""),0,IF(MOD(B228,12)=0,'Розрах.заг.варт.класичн'!$E$6*'Класична 2 а_2'!$M$22,0))</f>
        <v>0</v>
      </c>
      <c r="M228" s="48">
        <f t="shared" si="34"/>
        <v>0</v>
      </c>
      <c r="N228" s="7"/>
      <c r="O228" s="7"/>
      <c r="P228" s="7"/>
      <c r="S228" s="54" t="str">
        <f>IF(B228&lt;=$O$22,XIRR($T$32:T228,$C$32:C228),"")</f>
        <v/>
      </c>
      <c r="T228" s="52" t="str">
        <f t="shared" si="42"/>
        <v/>
      </c>
    </row>
    <row r="229" spans="2:20" x14ac:dyDescent="0.35">
      <c r="B229" s="131" t="str">
        <f t="shared" si="37"/>
        <v/>
      </c>
      <c r="C229" s="51" t="str">
        <f t="shared" si="43"/>
        <v/>
      </c>
      <c r="D229" s="132" t="str">
        <f t="shared" si="38"/>
        <v/>
      </c>
      <c r="E229" s="52" t="str">
        <f t="shared" si="39"/>
        <v/>
      </c>
      <c r="F229" s="133" t="str">
        <f t="shared" si="40"/>
        <v/>
      </c>
      <c r="G229" s="53" t="str">
        <f t="shared" si="41"/>
        <v/>
      </c>
      <c r="H229" s="165" t="str">
        <f t="shared" si="35"/>
        <v/>
      </c>
      <c r="I229" s="167" t="str">
        <f t="shared" si="36"/>
        <v/>
      </c>
      <c r="J229" s="7"/>
      <c r="K229" s="7"/>
      <c r="L229" s="127">
        <f>IF(OR(B229="",B230=""),0,IF(MOD(B229,12)=0,'Розрах.заг.варт.класичн'!$E$6*'Класична 2 а_2'!$M$22,0))</f>
        <v>0</v>
      </c>
      <c r="M229" s="48">
        <f t="shared" si="34"/>
        <v>0</v>
      </c>
      <c r="N229" s="7"/>
      <c r="O229" s="7"/>
      <c r="P229" s="7"/>
      <c r="S229" s="54" t="str">
        <f>IF(B229&lt;=$O$22,XIRR($T$32:T229,$C$32:C229),"")</f>
        <v/>
      </c>
      <c r="T229" s="52" t="str">
        <f t="shared" si="42"/>
        <v/>
      </c>
    </row>
    <row r="230" spans="2:20" x14ac:dyDescent="0.35">
      <c r="B230" s="131" t="str">
        <f t="shared" si="37"/>
        <v/>
      </c>
      <c r="C230" s="51" t="str">
        <f t="shared" si="43"/>
        <v/>
      </c>
      <c r="D230" s="132" t="str">
        <f t="shared" si="38"/>
        <v/>
      </c>
      <c r="E230" s="52" t="str">
        <f t="shared" si="39"/>
        <v/>
      </c>
      <c r="F230" s="133" t="str">
        <f t="shared" si="40"/>
        <v/>
      </c>
      <c r="G230" s="53" t="str">
        <f t="shared" si="41"/>
        <v/>
      </c>
      <c r="H230" s="165" t="str">
        <f t="shared" si="35"/>
        <v/>
      </c>
      <c r="I230" s="167" t="str">
        <f t="shared" si="36"/>
        <v/>
      </c>
      <c r="J230" s="7"/>
      <c r="K230" s="7"/>
      <c r="L230" s="127">
        <f>IF(OR(B230="",B231=""),0,IF(MOD(B230,12)=0,'Розрах.заг.варт.класичн'!$E$6*'Класична 2 а_2'!$M$22,0))</f>
        <v>0</v>
      </c>
      <c r="M230" s="48">
        <f t="shared" si="34"/>
        <v>0</v>
      </c>
      <c r="N230" s="7"/>
      <c r="O230" s="7"/>
      <c r="P230" s="7"/>
      <c r="S230" s="54" t="str">
        <f>IF(B230&lt;=$O$22,XIRR($T$32:T230,$C$32:C230),"")</f>
        <v/>
      </c>
      <c r="T230" s="52" t="str">
        <f t="shared" si="42"/>
        <v/>
      </c>
    </row>
    <row r="231" spans="2:20" x14ac:dyDescent="0.35">
      <c r="B231" s="131" t="str">
        <f t="shared" si="37"/>
        <v/>
      </c>
      <c r="C231" s="51" t="str">
        <f t="shared" si="43"/>
        <v/>
      </c>
      <c r="D231" s="132" t="str">
        <f t="shared" si="38"/>
        <v/>
      </c>
      <c r="E231" s="52" t="str">
        <f t="shared" si="39"/>
        <v/>
      </c>
      <c r="F231" s="133" t="str">
        <f t="shared" si="40"/>
        <v/>
      </c>
      <c r="G231" s="53" t="str">
        <f t="shared" si="41"/>
        <v/>
      </c>
      <c r="H231" s="165" t="str">
        <f t="shared" si="35"/>
        <v/>
      </c>
      <c r="I231" s="167" t="str">
        <f t="shared" si="36"/>
        <v/>
      </c>
      <c r="J231" s="7"/>
      <c r="K231" s="7"/>
      <c r="L231" s="127">
        <f>IF(OR(B231="",B232=""),0,IF(MOD(B231,12)=0,'Розрах.заг.варт.класичн'!$E$6*'Класична 2 а_2'!$M$22,0))</f>
        <v>0</v>
      </c>
      <c r="M231" s="48">
        <f t="shared" si="34"/>
        <v>0</v>
      </c>
      <c r="N231" s="7"/>
      <c r="O231" s="7"/>
      <c r="P231" s="7"/>
      <c r="S231" s="54" t="str">
        <f>IF(B231&lt;=$O$22,XIRR($T$32:T231,$C$32:C231),"")</f>
        <v/>
      </c>
      <c r="T231" s="52" t="str">
        <f t="shared" si="42"/>
        <v/>
      </c>
    </row>
    <row r="232" spans="2:20" x14ac:dyDescent="0.35">
      <c r="B232" s="131" t="str">
        <f t="shared" si="37"/>
        <v/>
      </c>
      <c r="C232" s="51" t="str">
        <f t="shared" si="43"/>
        <v/>
      </c>
      <c r="D232" s="132" t="str">
        <f t="shared" si="38"/>
        <v/>
      </c>
      <c r="E232" s="52" t="str">
        <f t="shared" si="39"/>
        <v/>
      </c>
      <c r="F232" s="133" t="str">
        <f t="shared" si="40"/>
        <v/>
      </c>
      <c r="G232" s="53" t="str">
        <f t="shared" si="41"/>
        <v/>
      </c>
      <c r="H232" s="165" t="str">
        <f t="shared" si="35"/>
        <v/>
      </c>
      <c r="I232" s="167" t="str">
        <f t="shared" si="36"/>
        <v/>
      </c>
      <c r="J232" s="7"/>
      <c r="K232" s="7"/>
      <c r="L232" s="127">
        <f>IF(OR(B232="",B233=""),0,IF(MOD(B232,12)=0,'Розрах.заг.варт.класичн'!$E$6*'Класична 2 а_2'!$M$22,0))</f>
        <v>0</v>
      </c>
      <c r="M232" s="48">
        <f t="shared" si="34"/>
        <v>0</v>
      </c>
      <c r="N232" s="7"/>
      <c r="O232" s="7"/>
      <c r="P232" s="7"/>
      <c r="S232" s="54" t="str">
        <f>IF(B232&lt;=$O$22,XIRR($T$32:T232,$C$32:C232),"")</f>
        <v/>
      </c>
      <c r="T232" s="52" t="str">
        <f t="shared" si="42"/>
        <v/>
      </c>
    </row>
    <row r="233" spans="2:20" x14ac:dyDescent="0.35">
      <c r="B233" s="131" t="str">
        <f t="shared" si="37"/>
        <v/>
      </c>
      <c r="C233" s="51" t="str">
        <f t="shared" si="43"/>
        <v/>
      </c>
      <c r="D233" s="132" t="str">
        <f t="shared" si="38"/>
        <v/>
      </c>
      <c r="E233" s="52" t="str">
        <f t="shared" si="39"/>
        <v/>
      </c>
      <c r="F233" s="133" t="str">
        <f t="shared" si="40"/>
        <v/>
      </c>
      <c r="G233" s="53" t="str">
        <f t="shared" si="41"/>
        <v/>
      </c>
      <c r="H233" s="165" t="str">
        <f t="shared" si="35"/>
        <v/>
      </c>
      <c r="I233" s="167" t="str">
        <f t="shared" si="36"/>
        <v/>
      </c>
      <c r="J233" s="7"/>
      <c r="K233" s="7"/>
      <c r="L233" s="127">
        <f>IF(OR(B233="",B234=""),0,IF(MOD(B233,12)=0,'Розрах.заг.варт.класичн'!$E$6*'Класична 2 а_2'!$M$22,0))</f>
        <v>0</v>
      </c>
      <c r="M233" s="48">
        <f t="shared" si="34"/>
        <v>0</v>
      </c>
      <c r="N233" s="7"/>
      <c r="O233" s="7"/>
      <c r="P233" s="7"/>
      <c r="S233" s="54" t="str">
        <f>IF(B233&lt;=$O$22,XIRR($T$32:T233,$C$32:C233),"")</f>
        <v/>
      </c>
      <c r="T233" s="52" t="str">
        <f t="shared" si="42"/>
        <v/>
      </c>
    </row>
    <row r="234" spans="2:20" x14ac:dyDescent="0.35">
      <c r="B234" s="131" t="str">
        <f t="shared" si="37"/>
        <v/>
      </c>
      <c r="C234" s="51" t="str">
        <f t="shared" si="43"/>
        <v/>
      </c>
      <c r="D234" s="132" t="str">
        <f t="shared" si="38"/>
        <v/>
      </c>
      <c r="E234" s="52" t="str">
        <f t="shared" si="39"/>
        <v/>
      </c>
      <c r="F234" s="133" t="str">
        <f t="shared" si="40"/>
        <v/>
      </c>
      <c r="G234" s="53" t="str">
        <f t="shared" si="41"/>
        <v/>
      </c>
      <c r="H234" s="165" t="str">
        <f t="shared" si="35"/>
        <v/>
      </c>
      <c r="I234" s="167" t="str">
        <f t="shared" si="36"/>
        <v/>
      </c>
      <c r="J234" s="7"/>
      <c r="K234" s="7"/>
      <c r="L234" s="127">
        <f>IF(OR(B234="",B235=""),0,IF(MOD(B234,12)=0,'Розрах.заг.варт.класичн'!$E$6*'Класична 2 а_2'!$M$22,0))</f>
        <v>0</v>
      </c>
      <c r="M234" s="48">
        <f t="shared" si="34"/>
        <v>0</v>
      </c>
      <c r="N234" s="7"/>
      <c r="O234" s="7"/>
      <c r="P234" s="7"/>
      <c r="S234" s="54" t="str">
        <f>IF(B234&lt;=$O$22,XIRR($T$32:T234,$C$32:C234),"")</f>
        <v/>
      </c>
      <c r="T234" s="52" t="str">
        <f t="shared" si="42"/>
        <v/>
      </c>
    </row>
    <row r="235" spans="2:20" x14ac:dyDescent="0.35">
      <c r="B235" s="131" t="str">
        <f t="shared" si="37"/>
        <v/>
      </c>
      <c r="C235" s="51" t="str">
        <f t="shared" si="43"/>
        <v/>
      </c>
      <c r="D235" s="132" t="str">
        <f t="shared" si="38"/>
        <v/>
      </c>
      <c r="E235" s="52" t="str">
        <f t="shared" si="39"/>
        <v/>
      </c>
      <c r="F235" s="133" t="str">
        <f t="shared" si="40"/>
        <v/>
      </c>
      <c r="G235" s="53" t="str">
        <f t="shared" si="41"/>
        <v/>
      </c>
      <c r="H235" s="165" t="str">
        <f t="shared" si="35"/>
        <v/>
      </c>
      <c r="I235" s="167" t="str">
        <f t="shared" si="36"/>
        <v/>
      </c>
      <c r="J235" s="7"/>
      <c r="K235" s="7"/>
      <c r="L235" s="127">
        <f>IF(OR(B235="",B236=""),0,IF(MOD(B235,12)=0,'Розрах.заг.варт.класичн'!$E$6*'Класична 2 а_2'!$M$22,0))</f>
        <v>0</v>
      </c>
      <c r="M235" s="48">
        <f t="shared" si="34"/>
        <v>0</v>
      </c>
      <c r="N235" s="7"/>
      <c r="O235" s="7"/>
      <c r="P235" s="7"/>
      <c r="S235" s="54" t="str">
        <f>IF(B235&lt;=$O$22,XIRR($T$32:T235,$C$32:C235),"")</f>
        <v/>
      </c>
      <c r="T235" s="52" t="str">
        <f t="shared" si="42"/>
        <v/>
      </c>
    </row>
    <row r="236" spans="2:20" x14ac:dyDescent="0.35">
      <c r="B236" s="131" t="str">
        <f t="shared" si="37"/>
        <v/>
      </c>
      <c r="C236" s="51" t="str">
        <f t="shared" si="43"/>
        <v/>
      </c>
      <c r="D236" s="132" t="str">
        <f t="shared" si="38"/>
        <v/>
      </c>
      <c r="E236" s="52" t="str">
        <f t="shared" si="39"/>
        <v/>
      </c>
      <c r="F236" s="133" t="str">
        <f t="shared" si="40"/>
        <v/>
      </c>
      <c r="G236" s="53" t="str">
        <f t="shared" si="41"/>
        <v/>
      </c>
      <c r="H236" s="165" t="str">
        <f t="shared" si="35"/>
        <v/>
      </c>
      <c r="I236" s="167" t="str">
        <f t="shared" si="36"/>
        <v/>
      </c>
      <c r="J236" s="7"/>
      <c r="K236" s="7"/>
      <c r="L236" s="127">
        <f>IF(OR(B236="",B237=""),0,IF(MOD(B236,12)=0,'Розрах.заг.варт.класичн'!$E$6*'Класична 2 а_2'!$M$22,0))</f>
        <v>0</v>
      </c>
      <c r="M236" s="48">
        <f t="shared" si="34"/>
        <v>0</v>
      </c>
      <c r="N236" s="7"/>
      <c r="O236" s="7"/>
      <c r="P236" s="7"/>
      <c r="S236" s="54" t="str">
        <f>IF(B236&lt;=$O$22,XIRR($T$32:T236,$C$32:C236),"")</f>
        <v/>
      </c>
      <c r="T236" s="52" t="str">
        <f t="shared" si="42"/>
        <v/>
      </c>
    </row>
    <row r="237" spans="2:20" x14ac:dyDescent="0.35">
      <c r="B237" s="131" t="str">
        <f t="shared" si="37"/>
        <v/>
      </c>
      <c r="C237" s="51" t="str">
        <f t="shared" si="43"/>
        <v/>
      </c>
      <c r="D237" s="132" t="str">
        <f t="shared" si="38"/>
        <v/>
      </c>
      <c r="E237" s="52" t="str">
        <f t="shared" si="39"/>
        <v/>
      </c>
      <c r="F237" s="133" t="str">
        <f t="shared" si="40"/>
        <v/>
      </c>
      <c r="G237" s="53" t="str">
        <f t="shared" si="41"/>
        <v/>
      </c>
      <c r="H237" s="165" t="str">
        <f t="shared" si="35"/>
        <v/>
      </c>
      <c r="I237" s="167" t="str">
        <f t="shared" si="36"/>
        <v/>
      </c>
      <c r="J237" s="7"/>
      <c r="K237" s="7"/>
      <c r="L237" s="127">
        <f>IF(OR(B237="",B238=""),0,IF(MOD(B237,12)=0,'Розрах.заг.варт.класичн'!$E$6*'Класична 2 а_2'!$M$22,0))</f>
        <v>0</v>
      </c>
      <c r="M237" s="48">
        <f t="shared" ref="M237:M273" si="44">IF(B237="",0,IF(MOD(B237,12)=0,(F237+SUM(H238:H249))*(IF(($O$22-B237)&gt;=12,1,($O$22-B236)/12)*$N$22),0))</f>
        <v>0</v>
      </c>
      <c r="N237" s="7"/>
      <c r="O237" s="7"/>
      <c r="P237" s="7"/>
      <c r="S237" s="54" t="str">
        <f>IF(B237&lt;=$O$22,XIRR($T$32:T237,$C$32:C237),"")</f>
        <v/>
      </c>
      <c r="T237" s="52" t="str">
        <f t="shared" si="42"/>
        <v/>
      </c>
    </row>
    <row r="238" spans="2:20" x14ac:dyDescent="0.35">
      <c r="B238" s="131" t="str">
        <f t="shared" si="37"/>
        <v/>
      </c>
      <c r="C238" s="51" t="str">
        <f t="shared" si="43"/>
        <v/>
      </c>
      <c r="D238" s="132" t="str">
        <f t="shared" si="38"/>
        <v/>
      </c>
      <c r="E238" s="52" t="str">
        <f t="shared" si="39"/>
        <v/>
      </c>
      <c r="F238" s="133" t="str">
        <f t="shared" si="40"/>
        <v/>
      </c>
      <c r="G238" s="53" t="str">
        <f t="shared" si="41"/>
        <v/>
      </c>
      <c r="H238" s="165" t="str">
        <f t="shared" ref="H238:H273" si="45">IF(B237&lt;$O$22,(F237*$H$22*D238)/$L$22,"")</f>
        <v/>
      </c>
      <c r="I238" s="167" t="str">
        <f t="shared" si="36"/>
        <v/>
      </c>
      <c r="J238" s="7"/>
      <c r="K238" s="7"/>
      <c r="L238" s="127">
        <f>IF(OR(B238="",B239=""),0,IF(MOD(B238,12)=0,'Розрах.заг.варт.класичн'!$E$6*'Класична 2 а_2'!$M$22,0))</f>
        <v>0</v>
      </c>
      <c r="M238" s="48">
        <f t="shared" si="44"/>
        <v>0</v>
      </c>
      <c r="N238" s="7"/>
      <c r="O238" s="7"/>
      <c r="P238" s="7"/>
      <c r="S238" s="54" t="str">
        <f>IF(B238&lt;=$O$22,XIRR($T$32:T238,$C$32:C238),"")</f>
        <v/>
      </c>
      <c r="T238" s="52" t="str">
        <f t="shared" si="42"/>
        <v/>
      </c>
    </row>
    <row r="239" spans="2:20" x14ac:dyDescent="0.35">
      <c r="B239" s="131" t="str">
        <f t="shared" si="37"/>
        <v/>
      </c>
      <c r="C239" s="51" t="str">
        <f t="shared" si="43"/>
        <v/>
      </c>
      <c r="D239" s="132" t="str">
        <f t="shared" si="38"/>
        <v/>
      </c>
      <c r="E239" s="52" t="str">
        <f t="shared" si="39"/>
        <v/>
      </c>
      <c r="F239" s="133" t="str">
        <f t="shared" si="40"/>
        <v/>
      </c>
      <c r="G239" s="53" t="str">
        <f t="shared" si="41"/>
        <v/>
      </c>
      <c r="H239" s="165" t="str">
        <f t="shared" si="45"/>
        <v/>
      </c>
      <c r="I239" s="167" t="str">
        <f t="shared" si="36"/>
        <v/>
      </c>
      <c r="J239" s="7"/>
      <c r="K239" s="7"/>
      <c r="L239" s="127">
        <f>IF(OR(B239="",B240=""),0,IF(MOD(B239,12)=0,'Розрах.заг.варт.класичн'!$E$6*'Класична 2 а_2'!$M$22,0))</f>
        <v>0</v>
      </c>
      <c r="M239" s="48">
        <f t="shared" si="44"/>
        <v>0</v>
      </c>
      <c r="N239" s="7"/>
      <c r="O239" s="7"/>
      <c r="P239" s="7"/>
      <c r="S239" s="54" t="str">
        <f>IF(B239&lt;=$O$22,XIRR($T$32:T239,$C$32:C239),"")</f>
        <v/>
      </c>
      <c r="T239" s="52" t="str">
        <f t="shared" si="42"/>
        <v/>
      </c>
    </row>
    <row r="240" spans="2:20" x14ac:dyDescent="0.35">
      <c r="B240" s="131" t="str">
        <f t="shared" si="37"/>
        <v/>
      </c>
      <c r="C240" s="51" t="str">
        <f t="shared" si="43"/>
        <v/>
      </c>
      <c r="D240" s="132" t="str">
        <f t="shared" si="38"/>
        <v/>
      </c>
      <c r="E240" s="52" t="str">
        <f t="shared" si="39"/>
        <v/>
      </c>
      <c r="F240" s="133" t="str">
        <f t="shared" si="40"/>
        <v/>
      </c>
      <c r="G240" s="53" t="str">
        <f t="shared" si="41"/>
        <v/>
      </c>
      <c r="H240" s="165" t="str">
        <f t="shared" si="45"/>
        <v/>
      </c>
      <c r="I240" s="167" t="str">
        <f t="shared" si="36"/>
        <v/>
      </c>
      <c r="J240" s="7"/>
      <c r="K240" s="7"/>
      <c r="L240" s="127">
        <f>IF(OR(B240="",B241=""),0,IF(MOD(B240,12)=0,'Розрах.заг.варт.класичн'!$E$6*'Класична 2 а_2'!$M$22,0))</f>
        <v>0</v>
      </c>
      <c r="M240" s="48">
        <f t="shared" si="44"/>
        <v>0</v>
      </c>
      <c r="N240" s="7"/>
      <c r="O240" s="7"/>
      <c r="P240" s="7"/>
      <c r="S240" s="54" t="str">
        <f>IF(B240&lt;=$O$22,XIRR($T$32:T240,$C$32:C240),"")</f>
        <v/>
      </c>
      <c r="T240" s="52" t="str">
        <f t="shared" si="42"/>
        <v/>
      </c>
    </row>
    <row r="241" spans="2:20" x14ac:dyDescent="0.35">
      <c r="B241" s="131" t="str">
        <f t="shared" si="37"/>
        <v/>
      </c>
      <c r="C241" s="51" t="str">
        <f t="shared" si="43"/>
        <v/>
      </c>
      <c r="D241" s="132" t="str">
        <f t="shared" si="38"/>
        <v/>
      </c>
      <c r="E241" s="52" t="str">
        <f t="shared" si="39"/>
        <v/>
      </c>
      <c r="F241" s="133" t="str">
        <f t="shared" si="40"/>
        <v/>
      </c>
      <c r="G241" s="53" t="str">
        <f t="shared" si="41"/>
        <v/>
      </c>
      <c r="H241" s="165" t="str">
        <f t="shared" si="45"/>
        <v/>
      </c>
      <c r="I241" s="167" t="str">
        <f t="shared" si="36"/>
        <v/>
      </c>
      <c r="J241" s="7"/>
      <c r="K241" s="7"/>
      <c r="L241" s="127">
        <f>IF(OR(B241="",B242=""),0,IF(MOD(B241,12)=0,'Розрах.заг.варт.класичн'!$E$6*'Класична 2 а_2'!$M$22,0))</f>
        <v>0</v>
      </c>
      <c r="M241" s="48">
        <f t="shared" si="44"/>
        <v>0</v>
      </c>
      <c r="N241" s="7"/>
      <c r="O241" s="7"/>
      <c r="P241" s="7"/>
      <c r="S241" s="54" t="str">
        <f>IF(B241&lt;=$O$22,XIRR($T$32:T241,$C$32:C241),"")</f>
        <v/>
      </c>
      <c r="T241" s="52" t="str">
        <f t="shared" si="42"/>
        <v/>
      </c>
    </row>
    <row r="242" spans="2:20" x14ac:dyDescent="0.35">
      <c r="B242" s="131" t="str">
        <f t="shared" si="37"/>
        <v/>
      </c>
      <c r="C242" s="51" t="str">
        <f t="shared" si="43"/>
        <v/>
      </c>
      <c r="D242" s="132" t="str">
        <f t="shared" si="38"/>
        <v/>
      </c>
      <c r="E242" s="52" t="str">
        <f t="shared" si="39"/>
        <v/>
      </c>
      <c r="F242" s="133" t="str">
        <f t="shared" si="40"/>
        <v/>
      </c>
      <c r="G242" s="53" t="str">
        <f t="shared" si="41"/>
        <v/>
      </c>
      <c r="H242" s="165" t="str">
        <f t="shared" si="45"/>
        <v/>
      </c>
      <c r="I242" s="167" t="str">
        <f t="shared" si="36"/>
        <v/>
      </c>
      <c r="J242" s="7"/>
      <c r="K242" s="7"/>
      <c r="L242" s="127">
        <f>IF(OR(B242="",B243=""),0,IF(MOD(B242,12)=0,'Розрах.заг.варт.класичн'!$E$6*'Класична 2 а_2'!$M$22,0))</f>
        <v>0</v>
      </c>
      <c r="M242" s="48">
        <f t="shared" si="44"/>
        <v>0</v>
      </c>
      <c r="N242" s="7"/>
      <c r="O242" s="7"/>
      <c r="P242" s="7"/>
      <c r="S242" s="54" t="str">
        <f>IF(B242&lt;=$O$22,XIRR($T$32:T242,$C$32:C242),"")</f>
        <v/>
      </c>
      <c r="T242" s="52" t="str">
        <f t="shared" si="42"/>
        <v/>
      </c>
    </row>
    <row r="243" spans="2:20" x14ac:dyDescent="0.35">
      <c r="B243" s="131" t="str">
        <f t="shared" si="37"/>
        <v/>
      </c>
      <c r="C243" s="51" t="str">
        <f t="shared" si="43"/>
        <v/>
      </c>
      <c r="D243" s="132" t="str">
        <f t="shared" si="38"/>
        <v/>
      </c>
      <c r="E243" s="52" t="str">
        <f t="shared" si="39"/>
        <v/>
      </c>
      <c r="F243" s="133" t="str">
        <f t="shared" si="40"/>
        <v/>
      </c>
      <c r="G243" s="53" t="str">
        <f t="shared" si="41"/>
        <v/>
      </c>
      <c r="H243" s="165" t="str">
        <f t="shared" si="45"/>
        <v/>
      </c>
      <c r="I243" s="167" t="str">
        <f t="shared" si="36"/>
        <v/>
      </c>
      <c r="J243" s="7"/>
      <c r="K243" s="7"/>
      <c r="L243" s="127">
        <f>IF(OR(B243="",B244=""),0,IF(MOD(B243,12)=0,'Розрах.заг.варт.класичн'!$E$6*'Класична 2 а_2'!$M$22,0))</f>
        <v>0</v>
      </c>
      <c r="M243" s="48">
        <f t="shared" si="44"/>
        <v>0</v>
      </c>
      <c r="N243" s="7"/>
      <c r="O243" s="7"/>
      <c r="P243" s="7"/>
      <c r="S243" s="54" t="str">
        <f>IF(B243&lt;=$O$22,XIRR($T$32:T243,$C$32:C243),"")</f>
        <v/>
      </c>
      <c r="T243" s="52" t="str">
        <f t="shared" si="42"/>
        <v/>
      </c>
    </row>
    <row r="244" spans="2:20" x14ac:dyDescent="0.35">
      <c r="B244" s="131" t="str">
        <f t="shared" si="37"/>
        <v/>
      </c>
      <c r="C244" s="51" t="str">
        <f t="shared" si="43"/>
        <v/>
      </c>
      <c r="D244" s="132" t="str">
        <f t="shared" si="38"/>
        <v/>
      </c>
      <c r="E244" s="52" t="str">
        <f t="shared" si="39"/>
        <v/>
      </c>
      <c r="F244" s="133" t="str">
        <f t="shared" si="40"/>
        <v/>
      </c>
      <c r="G244" s="53" t="str">
        <f t="shared" si="41"/>
        <v/>
      </c>
      <c r="H244" s="165" t="str">
        <f t="shared" si="45"/>
        <v/>
      </c>
      <c r="I244" s="167" t="str">
        <f t="shared" si="36"/>
        <v/>
      </c>
      <c r="J244" s="7"/>
      <c r="K244" s="7"/>
      <c r="L244" s="127">
        <f>IF(OR(B244="",B245=""),0,IF(MOD(B244,12)=0,'Розрах.заг.варт.класичн'!$E$6*'Класична 2 а_2'!$M$22,0))</f>
        <v>0</v>
      </c>
      <c r="M244" s="48">
        <f t="shared" si="44"/>
        <v>0</v>
      </c>
      <c r="N244" s="7"/>
      <c r="O244" s="7"/>
      <c r="P244" s="7"/>
      <c r="S244" s="54" t="str">
        <f>IF(B244&lt;=$O$22,XIRR($T$32:T244,$C$32:C244),"")</f>
        <v/>
      </c>
      <c r="T244" s="52" t="str">
        <f t="shared" si="42"/>
        <v/>
      </c>
    </row>
    <row r="245" spans="2:20" x14ac:dyDescent="0.35">
      <c r="B245" s="131" t="str">
        <f t="shared" si="37"/>
        <v/>
      </c>
      <c r="C245" s="51" t="str">
        <f t="shared" si="43"/>
        <v/>
      </c>
      <c r="D245" s="132" t="str">
        <f t="shared" si="38"/>
        <v/>
      </c>
      <c r="E245" s="52" t="str">
        <f t="shared" si="39"/>
        <v/>
      </c>
      <c r="F245" s="133" t="str">
        <f t="shared" si="40"/>
        <v/>
      </c>
      <c r="G245" s="53" t="str">
        <f t="shared" si="41"/>
        <v/>
      </c>
      <c r="H245" s="165" t="str">
        <f t="shared" si="45"/>
        <v/>
      </c>
      <c r="I245" s="167" t="str">
        <f t="shared" si="36"/>
        <v/>
      </c>
      <c r="J245" s="7"/>
      <c r="K245" s="7"/>
      <c r="L245" s="127">
        <f>IF(OR(B245="",B246=""),0,IF(MOD(B245,12)=0,'Розрах.заг.варт.класичн'!$E$6*'Класична 2 а_2'!$M$22,0))</f>
        <v>0</v>
      </c>
      <c r="M245" s="48">
        <f t="shared" si="44"/>
        <v>0</v>
      </c>
      <c r="N245" s="7"/>
      <c r="O245" s="7"/>
      <c r="P245" s="7"/>
      <c r="S245" s="54" t="str">
        <f>IF(B245&lt;=$O$22,XIRR($T$32:T245,$C$32:C245),"")</f>
        <v/>
      </c>
      <c r="T245" s="52" t="str">
        <f t="shared" si="42"/>
        <v/>
      </c>
    </row>
    <row r="246" spans="2:20" x14ac:dyDescent="0.35">
      <c r="B246" s="131" t="str">
        <f t="shared" si="37"/>
        <v/>
      </c>
      <c r="C246" s="51" t="str">
        <f t="shared" si="43"/>
        <v/>
      </c>
      <c r="D246" s="132" t="str">
        <f t="shared" si="38"/>
        <v/>
      </c>
      <c r="E246" s="52" t="str">
        <f t="shared" si="39"/>
        <v/>
      </c>
      <c r="F246" s="133" t="str">
        <f t="shared" si="40"/>
        <v/>
      </c>
      <c r="G246" s="53" t="str">
        <f t="shared" si="41"/>
        <v/>
      </c>
      <c r="H246" s="165" t="str">
        <f t="shared" si="45"/>
        <v/>
      </c>
      <c r="I246" s="167" t="str">
        <f t="shared" si="36"/>
        <v/>
      </c>
      <c r="J246" s="7"/>
      <c r="K246" s="7"/>
      <c r="L246" s="127">
        <f>IF(OR(B246="",B247=""),0,IF(MOD(B246,12)=0,'Розрах.заг.варт.класичн'!$E$6*'Класична 2 а_2'!$M$22,0))</f>
        <v>0</v>
      </c>
      <c r="M246" s="48">
        <f t="shared" si="44"/>
        <v>0</v>
      </c>
      <c r="N246" s="7"/>
      <c r="O246" s="7"/>
      <c r="P246" s="7"/>
      <c r="S246" s="54" t="str">
        <f>IF(B246&lt;=$O$22,XIRR($T$32:T246,$C$32:C246),"")</f>
        <v/>
      </c>
      <c r="T246" s="52" t="str">
        <f t="shared" si="42"/>
        <v/>
      </c>
    </row>
    <row r="247" spans="2:20" x14ac:dyDescent="0.35">
      <c r="B247" s="131" t="str">
        <f t="shared" si="37"/>
        <v/>
      </c>
      <c r="C247" s="51" t="str">
        <f t="shared" si="43"/>
        <v/>
      </c>
      <c r="D247" s="132" t="str">
        <f t="shared" si="38"/>
        <v/>
      </c>
      <c r="E247" s="52" t="str">
        <f t="shared" si="39"/>
        <v/>
      </c>
      <c r="F247" s="133" t="str">
        <f t="shared" si="40"/>
        <v/>
      </c>
      <c r="G247" s="53" t="str">
        <f t="shared" si="41"/>
        <v/>
      </c>
      <c r="H247" s="165" t="str">
        <f t="shared" si="45"/>
        <v/>
      </c>
      <c r="I247" s="167" t="str">
        <f t="shared" si="36"/>
        <v/>
      </c>
      <c r="J247" s="7"/>
      <c r="K247" s="7"/>
      <c r="L247" s="127">
        <f>IF(OR(B247="",B248=""),0,IF(MOD(B247,12)=0,'Розрах.заг.варт.класичн'!$E$6*'Класична 2 а_2'!$M$22,0))</f>
        <v>0</v>
      </c>
      <c r="M247" s="48">
        <f t="shared" si="44"/>
        <v>0</v>
      </c>
      <c r="N247" s="7"/>
      <c r="O247" s="7"/>
      <c r="P247" s="7"/>
      <c r="S247" s="54" t="str">
        <f>IF(B247&lt;=$O$22,XIRR($T$32:T247,$C$32:C247),"")</f>
        <v/>
      </c>
      <c r="T247" s="52" t="str">
        <f t="shared" si="42"/>
        <v/>
      </c>
    </row>
    <row r="248" spans="2:20" x14ac:dyDescent="0.35">
      <c r="B248" s="131" t="str">
        <f t="shared" si="37"/>
        <v/>
      </c>
      <c r="C248" s="51" t="str">
        <f t="shared" si="43"/>
        <v/>
      </c>
      <c r="D248" s="132" t="str">
        <f t="shared" si="38"/>
        <v/>
      </c>
      <c r="E248" s="52" t="str">
        <f t="shared" si="39"/>
        <v/>
      </c>
      <c r="F248" s="133" t="str">
        <f t="shared" si="40"/>
        <v/>
      </c>
      <c r="G248" s="53" t="str">
        <f t="shared" si="41"/>
        <v/>
      </c>
      <c r="H248" s="165" t="str">
        <f t="shared" si="45"/>
        <v/>
      </c>
      <c r="I248" s="167" t="str">
        <f t="shared" si="36"/>
        <v/>
      </c>
      <c r="J248" s="7"/>
      <c r="K248" s="7"/>
      <c r="L248" s="127">
        <f>IF(OR(B248="",B249=""),0,IF(MOD(B248,12)=0,'Розрах.заг.варт.класичн'!$E$6*'Класична 2 а_2'!$M$22,0))</f>
        <v>0</v>
      </c>
      <c r="M248" s="48">
        <f t="shared" si="44"/>
        <v>0</v>
      </c>
      <c r="N248" s="7"/>
      <c r="O248" s="7"/>
      <c r="P248" s="7"/>
      <c r="S248" s="54" t="str">
        <f>IF(B248&lt;=$O$22,XIRR($T$32:T248,$C$32:C248),"")</f>
        <v/>
      </c>
      <c r="T248" s="52" t="str">
        <f t="shared" si="42"/>
        <v/>
      </c>
    </row>
    <row r="249" spans="2:20" x14ac:dyDescent="0.35">
      <c r="B249" s="131" t="str">
        <f t="shared" si="37"/>
        <v/>
      </c>
      <c r="C249" s="51" t="str">
        <f t="shared" si="43"/>
        <v/>
      </c>
      <c r="D249" s="132" t="str">
        <f t="shared" si="38"/>
        <v/>
      </c>
      <c r="E249" s="52" t="str">
        <f t="shared" si="39"/>
        <v/>
      </c>
      <c r="F249" s="133" t="str">
        <f t="shared" si="40"/>
        <v/>
      </c>
      <c r="G249" s="53" t="str">
        <f t="shared" si="41"/>
        <v/>
      </c>
      <c r="H249" s="165" t="str">
        <f t="shared" si="45"/>
        <v/>
      </c>
      <c r="I249" s="167" t="str">
        <f t="shared" si="36"/>
        <v/>
      </c>
      <c r="J249" s="7"/>
      <c r="K249" s="7"/>
      <c r="L249" s="127">
        <f>IF(OR(B249="",B250=""),0,IF(MOD(B249,12)=0,'Розрах.заг.варт.класичн'!$E$6*'Класична 2 а_2'!$M$22,0))</f>
        <v>0</v>
      </c>
      <c r="M249" s="48">
        <f t="shared" si="44"/>
        <v>0</v>
      </c>
      <c r="N249" s="7"/>
      <c r="O249" s="7"/>
      <c r="P249" s="7"/>
      <c r="S249" s="54" t="str">
        <f>IF(B249&lt;=$O$22,XIRR($T$32:T249,$C$32:C249),"")</f>
        <v/>
      </c>
      <c r="T249" s="52" t="str">
        <f t="shared" si="42"/>
        <v/>
      </c>
    </row>
    <row r="250" spans="2:20" x14ac:dyDescent="0.35">
      <c r="B250" s="131" t="str">
        <f t="shared" si="37"/>
        <v/>
      </c>
      <c r="C250" s="51" t="str">
        <f t="shared" si="43"/>
        <v/>
      </c>
      <c r="D250" s="132" t="str">
        <f t="shared" si="38"/>
        <v/>
      </c>
      <c r="E250" s="52" t="str">
        <f t="shared" si="39"/>
        <v/>
      </c>
      <c r="F250" s="133" t="str">
        <f t="shared" si="40"/>
        <v/>
      </c>
      <c r="G250" s="53" t="str">
        <f t="shared" si="41"/>
        <v/>
      </c>
      <c r="H250" s="165" t="str">
        <f t="shared" si="45"/>
        <v/>
      </c>
      <c r="I250" s="167" t="str">
        <f t="shared" si="36"/>
        <v/>
      </c>
      <c r="J250" s="7"/>
      <c r="K250" s="7"/>
      <c r="L250" s="127">
        <f>IF(OR(B250="",B251=""),0,IF(MOD(B250,12)=0,'Розрах.заг.варт.класичн'!$E$6*'Класична 2 а_2'!$M$22,0))</f>
        <v>0</v>
      </c>
      <c r="M250" s="48">
        <f t="shared" si="44"/>
        <v>0</v>
      </c>
      <c r="N250" s="7"/>
      <c r="O250" s="7"/>
      <c r="P250" s="7"/>
      <c r="S250" s="54" t="str">
        <f>IF(B250&lt;=$O$22,XIRR($T$32:T250,$C$32:C250),"")</f>
        <v/>
      </c>
      <c r="T250" s="52" t="str">
        <f t="shared" si="42"/>
        <v/>
      </c>
    </row>
    <row r="251" spans="2:20" x14ac:dyDescent="0.35">
      <c r="B251" s="131" t="str">
        <f t="shared" si="37"/>
        <v/>
      </c>
      <c r="C251" s="51" t="str">
        <f t="shared" si="43"/>
        <v/>
      </c>
      <c r="D251" s="132" t="str">
        <f t="shared" si="38"/>
        <v/>
      </c>
      <c r="E251" s="52" t="str">
        <f t="shared" si="39"/>
        <v/>
      </c>
      <c r="F251" s="133" t="str">
        <f t="shared" si="40"/>
        <v/>
      </c>
      <c r="G251" s="53" t="str">
        <f t="shared" si="41"/>
        <v/>
      </c>
      <c r="H251" s="165" t="str">
        <f t="shared" si="45"/>
        <v/>
      </c>
      <c r="I251" s="167" t="str">
        <f t="shared" si="36"/>
        <v/>
      </c>
      <c r="J251" s="7"/>
      <c r="K251" s="7"/>
      <c r="L251" s="127">
        <f>IF(OR(B251="",B252=""),0,IF(MOD(B251,12)=0,'Розрах.заг.варт.класичн'!$E$6*'Класична 2 а_2'!$M$22,0))</f>
        <v>0</v>
      </c>
      <c r="M251" s="48">
        <f t="shared" si="44"/>
        <v>0</v>
      </c>
      <c r="N251" s="7"/>
      <c r="O251" s="7"/>
      <c r="P251" s="7"/>
      <c r="S251" s="54" t="str">
        <f>IF(B251&lt;=$O$22,XIRR($T$32:T251,$C$32:C251),"")</f>
        <v/>
      </c>
      <c r="T251" s="52" t="str">
        <f t="shared" si="42"/>
        <v/>
      </c>
    </row>
    <row r="252" spans="2:20" x14ac:dyDescent="0.35">
      <c r="B252" s="131" t="str">
        <f t="shared" si="37"/>
        <v/>
      </c>
      <c r="C252" s="51" t="str">
        <f t="shared" si="43"/>
        <v/>
      </c>
      <c r="D252" s="132" t="str">
        <f t="shared" si="38"/>
        <v/>
      </c>
      <c r="E252" s="52" t="str">
        <f t="shared" si="39"/>
        <v/>
      </c>
      <c r="F252" s="133" t="str">
        <f t="shared" si="40"/>
        <v/>
      </c>
      <c r="G252" s="53" t="str">
        <f t="shared" si="41"/>
        <v/>
      </c>
      <c r="H252" s="165" t="str">
        <f t="shared" si="45"/>
        <v/>
      </c>
      <c r="I252" s="167" t="str">
        <f t="shared" si="36"/>
        <v/>
      </c>
      <c r="J252" s="7"/>
      <c r="K252" s="7"/>
      <c r="L252" s="127">
        <f>IF(OR(B252="",B253=""),0,IF(MOD(B252,12)=0,'Розрах.заг.варт.класичн'!$E$6*'Класична 2 а_2'!$M$22,0))</f>
        <v>0</v>
      </c>
      <c r="M252" s="48">
        <f t="shared" si="44"/>
        <v>0</v>
      </c>
      <c r="N252" s="7"/>
      <c r="O252" s="7"/>
      <c r="P252" s="7"/>
      <c r="S252" s="54" t="str">
        <f>IF(B252&lt;=$O$22,XIRR($T$32:T252,$C$32:C252),"")</f>
        <v/>
      </c>
      <c r="T252" s="52" t="str">
        <f t="shared" si="42"/>
        <v/>
      </c>
    </row>
    <row r="253" spans="2:20" x14ac:dyDescent="0.35">
      <c r="B253" s="131" t="str">
        <f t="shared" si="37"/>
        <v/>
      </c>
      <c r="C253" s="51" t="str">
        <f t="shared" si="43"/>
        <v/>
      </c>
      <c r="D253" s="132" t="str">
        <f t="shared" si="38"/>
        <v/>
      </c>
      <c r="E253" s="52" t="str">
        <f t="shared" si="39"/>
        <v/>
      </c>
      <c r="F253" s="133" t="str">
        <f t="shared" si="40"/>
        <v/>
      </c>
      <c r="G253" s="53" t="str">
        <f t="shared" si="41"/>
        <v/>
      </c>
      <c r="H253" s="165" t="str">
        <f t="shared" si="45"/>
        <v/>
      </c>
      <c r="I253" s="167" t="str">
        <f t="shared" si="36"/>
        <v/>
      </c>
      <c r="J253" s="7"/>
      <c r="K253" s="7"/>
      <c r="L253" s="127">
        <f>IF(OR(B253="",B254=""),0,IF(MOD(B253,12)=0,'Розрах.заг.варт.класичн'!$E$6*'Класична 2 а_2'!$M$22,0))</f>
        <v>0</v>
      </c>
      <c r="M253" s="48">
        <f t="shared" si="44"/>
        <v>0</v>
      </c>
      <c r="N253" s="7"/>
      <c r="O253" s="7"/>
      <c r="P253" s="7"/>
      <c r="S253" s="54" t="str">
        <f>IF(B253&lt;=$O$22,XIRR($T$32:T253,$C$32:C253),"")</f>
        <v/>
      </c>
      <c r="T253" s="52" t="str">
        <f t="shared" si="42"/>
        <v/>
      </c>
    </row>
    <row r="254" spans="2:20" x14ac:dyDescent="0.35">
      <c r="B254" s="131" t="str">
        <f t="shared" si="37"/>
        <v/>
      </c>
      <c r="C254" s="51" t="str">
        <f t="shared" si="43"/>
        <v/>
      </c>
      <c r="D254" s="132" t="str">
        <f t="shared" si="38"/>
        <v/>
      </c>
      <c r="E254" s="52" t="str">
        <f t="shared" si="39"/>
        <v/>
      </c>
      <c r="F254" s="133" t="str">
        <f t="shared" si="40"/>
        <v/>
      </c>
      <c r="G254" s="53" t="str">
        <f t="shared" si="41"/>
        <v/>
      </c>
      <c r="H254" s="165" t="str">
        <f t="shared" si="45"/>
        <v/>
      </c>
      <c r="I254" s="167" t="str">
        <f t="shared" si="36"/>
        <v/>
      </c>
      <c r="J254" s="7"/>
      <c r="K254" s="7"/>
      <c r="L254" s="127">
        <f>IF(OR(B254="",B255=""),0,IF(MOD(B254,12)=0,'Розрах.заг.варт.класичн'!$E$6*'Класична 2 а_2'!$M$22,0))</f>
        <v>0</v>
      </c>
      <c r="M254" s="48">
        <f t="shared" si="44"/>
        <v>0</v>
      </c>
      <c r="N254" s="7"/>
      <c r="O254" s="7"/>
      <c r="P254" s="7"/>
      <c r="S254" s="54" t="str">
        <f>IF(B254&lt;=$O$22,XIRR($T$32:T254,$C$32:C254),"")</f>
        <v/>
      </c>
      <c r="T254" s="52" t="str">
        <f t="shared" si="42"/>
        <v/>
      </c>
    </row>
    <row r="255" spans="2:20" x14ac:dyDescent="0.35">
      <c r="B255" s="131" t="str">
        <f t="shared" si="37"/>
        <v/>
      </c>
      <c r="C255" s="51" t="str">
        <f t="shared" si="43"/>
        <v/>
      </c>
      <c r="D255" s="132" t="str">
        <f t="shared" si="38"/>
        <v/>
      </c>
      <c r="E255" s="52" t="str">
        <f t="shared" si="39"/>
        <v/>
      </c>
      <c r="F255" s="133" t="str">
        <f t="shared" si="40"/>
        <v/>
      </c>
      <c r="G255" s="53" t="str">
        <f t="shared" si="41"/>
        <v/>
      </c>
      <c r="H255" s="165" t="str">
        <f t="shared" si="45"/>
        <v/>
      </c>
      <c r="I255" s="167" t="str">
        <f t="shared" si="36"/>
        <v/>
      </c>
      <c r="J255" s="7"/>
      <c r="K255" s="7"/>
      <c r="L255" s="127">
        <f>IF(OR(B255="",B256=""),0,IF(MOD(B255,12)=0,'Розрах.заг.варт.класичн'!$E$6*'Класична 2 а_2'!$M$22,0))</f>
        <v>0</v>
      </c>
      <c r="M255" s="48">
        <f t="shared" si="44"/>
        <v>0</v>
      </c>
      <c r="N255" s="7"/>
      <c r="O255" s="7"/>
      <c r="P255" s="7"/>
      <c r="S255" s="54" t="str">
        <f>IF(B255&lt;=$O$22,XIRR($T$32:T255,$C$32:C255),"")</f>
        <v/>
      </c>
      <c r="T255" s="52" t="str">
        <f t="shared" si="42"/>
        <v/>
      </c>
    </row>
    <row r="256" spans="2:20" x14ac:dyDescent="0.35">
      <c r="B256" s="131" t="str">
        <f t="shared" si="37"/>
        <v/>
      </c>
      <c r="C256" s="51" t="str">
        <f t="shared" si="43"/>
        <v/>
      </c>
      <c r="D256" s="132" t="str">
        <f t="shared" si="38"/>
        <v/>
      </c>
      <c r="E256" s="52" t="str">
        <f t="shared" si="39"/>
        <v/>
      </c>
      <c r="F256" s="133" t="str">
        <f t="shared" si="40"/>
        <v/>
      </c>
      <c r="G256" s="53" t="str">
        <f t="shared" si="41"/>
        <v/>
      </c>
      <c r="H256" s="165" t="str">
        <f t="shared" si="45"/>
        <v/>
      </c>
      <c r="I256" s="167" t="str">
        <f t="shared" si="36"/>
        <v/>
      </c>
      <c r="J256" s="7"/>
      <c r="K256" s="7"/>
      <c r="L256" s="127">
        <f>IF(OR(B256="",B257=""),0,IF(MOD(B256,12)=0,'Розрах.заг.варт.класичн'!$E$6*'Класична 2 а_2'!$M$22,0))</f>
        <v>0</v>
      </c>
      <c r="M256" s="48">
        <f t="shared" si="44"/>
        <v>0</v>
      </c>
      <c r="N256" s="7"/>
      <c r="O256" s="7"/>
      <c r="P256" s="7"/>
      <c r="S256" s="54" t="str">
        <f>IF(B256&lt;=$O$22,XIRR($T$32:T256,$C$32:C256),"")</f>
        <v/>
      </c>
      <c r="T256" s="52" t="str">
        <f t="shared" si="42"/>
        <v/>
      </c>
    </row>
    <row r="257" spans="2:20" x14ac:dyDescent="0.35">
      <c r="B257" s="131" t="str">
        <f t="shared" si="37"/>
        <v/>
      </c>
      <c r="C257" s="51" t="str">
        <f t="shared" si="43"/>
        <v/>
      </c>
      <c r="D257" s="132" t="str">
        <f t="shared" si="38"/>
        <v/>
      </c>
      <c r="E257" s="52" t="str">
        <f t="shared" si="39"/>
        <v/>
      </c>
      <c r="F257" s="133" t="str">
        <f t="shared" si="40"/>
        <v/>
      </c>
      <c r="G257" s="53" t="str">
        <f t="shared" si="41"/>
        <v/>
      </c>
      <c r="H257" s="165" t="str">
        <f t="shared" si="45"/>
        <v/>
      </c>
      <c r="I257" s="167" t="str">
        <f t="shared" si="36"/>
        <v/>
      </c>
      <c r="J257" s="7"/>
      <c r="K257" s="7"/>
      <c r="L257" s="127">
        <f>IF(OR(B257="",B258=""),0,IF(MOD(B257,12)=0,'Розрах.заг.варт.класичн'!$E$6*'Класична 2 а_2'!$M$22,0))</f>
        <v>0</v>
      </c>
      <c r="M257" s="48">
        <f t="shared" si="44"/>
        <v>0</v>
      </c>
      <c r="N257" s="7"/>
      <c r="O257" s="7"/>
      <c r="P257" s="7"/>
      <c r="S257" s="54" t="str">
        <f>IF(B257&lt;=$O$22,XIRR($T$32:T257,$C$32:C257),"")</f>
        <v/>
      </c>
      <c r="T257" s="52" t="str">
        <f t="shared" si="42"/>
        <v/>
      </c>
    </row>
    <row r="258" spans="2:20" x14ac:dyDescent="0.35">
      <c r="B258" s="131" t="str">
        <f t="shared" si="37"/>
        <v/>
      </c>
      <c r="C258" s="51" t="str">
        <f t="shared" si="43"/>
        <v/>
      </c>
      <c r="D258" s="132" t="str">
        <f t="shared" si="38"/>
        <v/>
      </c>
      <c r="E258" s="52" t="str">
        <f t="shared" si="39"/>
        <v/>
      </c>
      <c r="F258" s="133" t="str">
        <f t="shared" si="40"/>
        <v/>
      </c>
      <c r="G258" s="53" t="str">
        <f t="shared" si="41"/>
        <v/>
      </c>
      <c r="H258" s="165" t="str">
        <f t="shared" si="45"/>
        <v/>
      </c>
      <c r="I258" s="167" t="str">
        <f t="shared" si="36"/>
        <v/>
      </c>
      <c r="J258" s="7"/>
      <c r="K258" s="7"/>
      <c r="L258" s="127">
        <f>IF(OR(B258="",B259=""),0,IF(MOD(B258,12)=0,'Розрах.заг.варт.класичн'!$E$6*'Класична 2 а_2'!$M$22,0))</f>
        <v>0</v>
      </c>
      <c r="M258" s="48">
        <f t="shared" si="44"/>
        <v>0</v>
      </c>
      <c r="N258" s="7"/>
      <c r="O258" s="7"/>
      <c r="P258" s="7"/>
      <c r="S258" s="54" t="str">
        <f>IF(B258&lt;=$O$22,XIRR($T$32:T258,$C$32:C258),"")</f>
        <v/>
      </c>
      <c r="T258" s="52" t="str">
        <f t="shared" si="42"/>
        <v/>
      </c>
    </row>
    <row r="259" spans="2:20" x14ac:dyDescent="0.35">
      <c r="B259" s="131" t="str">
        <f t="shared" si="37"/>
        <v/>
      </c>
      <c r="C259" s="51" t="str">
        <f t="shared" si="43"/>
        <v/>
      </c>
      <c r="D259" s="132" t="str">
        <f t="shared" si="38"/>
        <v/>
      </c>
      <c r="E259" s="52" t="str">
        <f t="shared" si="39"/>
        <v/>
      </c>
      <c r="F259" s="133" t="str">
        <f t="shared" si="40"/>
        <v/>
      </c>
      <c r="G259" s="53" t="str">
        <f t="shared" si="41"/>
        <v/>
      </c>
      <c r="H259" s="165" t="str">
        <f t="shared" si="45"/>
        <v/>
      </c>
      <c r="I259" s="167" t="str">
        <f t="shared" si="36"/>
        <v/>
      </c>
      <c r="J259" s="7"/>
      <c r="K259" s="7"/>
      <c r="L259" s="127">
        <f>IF(OR(B259="",B260=""),0,IF(MOD(B259,12)=0,'Розрах.заг.варт.класичн'!$E$6*'Класична 2 а_2'!$M$22,0))</f>
        <v>0</v>
      </c>
      <c r="M259" s="48">
        <f t="shared" si="44"/>
        <v>0</v>
      </c>
      <c r="N259" s="7"/>
      <c r="O259" s="7"/>
      <c r="P259" s="7"/>
      <c r="S259" s="54" t="str">
        <f>IF(B259&lt;=$O$22,XIRR($T$32:T259,$C$32:C259),"")</f>
        <v/>
      </c>
      <c r="T259" s="52" t="str">
        <f t="shared" si="42"/>
        <v/>
      </c>
    </row>
    <row r="260" spans="2:20" x14ac:dyDescent="0.35">
      <c r="B260" s="131" t="str">
        <f t="shared" si="37"/>
        <v/>
      </c>
      <c r="C260" s="51" t="str">
        <f t="shared" si="43"/>
        <v/>
      </c>
      <c r="D260" s="132" t="str">
        <f t="shared" si="38"/>
        <v/>
      </c>
      <c r="E260" s="52" t="str">
        <f t="shared" si="39"/>
        <v/>
      </c>
      <c r="F260" s="133" t="str">
        <f t="shared" si="40"/>
        <v/>
      </c>
      <c r="G260" s="53" t="str">
        <f t="shared" si="41"/>
        <v/>
      </c>
      <c r="H260" s="165" t="str">
        <f t="shared" si="45"/>
        <v/>
      </c>
      <c r="I260" s="167" t="str">
        <f t="shared" si="36"/>
        <v/>
      </c>
      <c r="J260" s="7"/>
      <c r="K260" s="7"/>
      <c r="L260" s="127">
        <f>IF(OR(B260="",B261=""),0,IF(MOD(B260,12)=0,'Розрах.заг.варт.класичн'!$E$6*'Класична 2 а_2'!$M$22,0))</f>
        <v>0</v>
      </c>
      <c r="M260" s="48">
        <f t="shared" si="44"/>
        <v>0</v>
      </c>
      <c r="N260" s="7"/>
      <c r="O260" s="7"/>
      <c r="P260" s="7"/>
      <c r="S260" s="54" t="str">
        <f>IF(B260&lt;=$O$22,XIRR($T$32:T260,$C$32:C260),"")</f>
        <v/>
      </c>
      <c r="T260" s="52" t="str">
        <f t="shared" si="42"/>
        <v/>
      </c>
    </row>
    <row r="261" spans="2:20" x14ac:dyDescent="0.35">
      <c r="B261" s="131" t="str">
        <f t="shared" si="37"/>
        <v/>
      </c>
      <c r="C261" s="51" t="str">
        <f t="shared" si="43"/>
        <v/>
      </c>
      <c r="D261" s="132" t="str">
        <f t="shared" si="38"/>
        <v/>
      </c>
      <c r="E261" s="52" t="str">
        <f t="shared" si="39"/>
        <v/>
      </c>
      <c r="F261" s="133" t="str">
        <f t="shared" si="40"/>
        <v/>
      </c>
      <c r="G261" s="53" t="str">
        <f t="shared" si="41"/>
        <v/>
      </c>
      <c r="H261" s="165" t="str">
        <f t="shared" si="45"/>
        <v/>
      </c>
      <c r="I261" s="167" t="str">
        <f t="shared" si="36"/>
        <v/>
      </c>
      <c r="J261" s="7"/>
      <c r="K261" s="7"/>
      <c r="L261" s="127">
        <f>IF(OR(B261="",B262=""),0,IF(MOD(B261,12)=0,'Розрах.заг.варт.класичн'!$E$6*'Класична 2 а_2'!$M$22,0))</f>
        <v>0</v>
      </c>
      <c r="M261" s="48">
        <f t="shared" si="44"/>
        <v>0</v>
      </c>
      <c r="N261" s="7"/>
      <c r="O261" s="7"/>
      <c r="P261" s="7"/>
      <c r="S261" s="54" t="str">
        <f>IF(B261&lt;=$O$22,XIRR($T$32:T261,$C$32:C261),"")</f>
        <v/>
      </c>
      <c r="T261" s="52" t="str">
        <f t="shared" si="42"/>
        <v/>
      </c>
    </row>
    <row r="262" spans="2:20" x14ac:dyDescent="0.35">
      <c r="B262" s="131" t="str">
        <f t="shared" si="37"/>
        <v/>
      </c>
      <c r="C262" s="51" t="str">
        <f t="shared" si="43"/>
        <v/>
      </c>
      <c r="D262" s="132" t="str">
        <f t="shared" si="38"/>
        <v/>
      </c>
      <c r="E262" s="52" t="str">
        <f t="shared" si="39"/>
        <v/>
      </c>
      <c r="F262" s="133" t="str">
        <f t="shared" si="40"/>
        <v/>
      </c>
      <c r="G262" s="53" t="str">
        <f t="shared" si="41"/>
        <v/>
      </c>
      <c r="H262" s="165" t="str">
        <f t="shared" si="45"/>
        <v/>
      </c>
      <c r="I262" s="167" t="str">
        <f t="shared" ref="I262:I273" si="46">IF(B262&lt;=$O$22,$I$22,"")</f>
        <v/>
      </c>
      <c r="J262" s="7"/>
      <c r="K262" s="7"/>
      <c r="L262" s="127">
        <f>IF(OR(B262="",B263=""),0,IF(MOD(B262,12)=0,'Розрах.заг.варт.класичн'!$E$6*'Класична 2 а_2'!$M$22,0))</f>
        <v>0</v>
      </c>
      <c r="M262" s="48">
        <f t="shared" si="44"/>
        <v>0</v>
      </c>
      <c r="N262" s="7"/>
      <c r="O262" s="7"/>
      <c r="P262" s="7"/>
      <c r="S262" s="54" t="str">
        <f>IF(B262&lt;=$O$22,XIRR($T$32:T262,$C$32:C262),"")</f>
        <v/>
      </c>
      <c r="T262" s="52" t="str">
        <f t="shared" si="42"/>
        <v/>
      </c>
    </row>
    <row r="263" spans="2:20" x14ac:dyDescent="0.35">
      <c r="B263" s="131" t="str">
        <f t="shared" si="37"/>
        <v/>
      </c>
      <c r="C263" s="51" t="str">
        <f t="shared" si="43"/>
        <v/>
      </c>
      <c r="D263" s="132" t="str">
        <f t="shared" si="38"/>
        <v/>
      </c>
      <c r="E263" s="52" t="str">
        <f t="shared" si="39"/>
        <v/>
      </c>
      <c r="F263" s="133" t="str">
        <f t="shared" si="40"/>
        <v/>
      </c>
      <c r="G263" s="53" t="str">
        <f t="shared" si="41"/>
        <v/>
      </c>
      <c r="H263" s="165" t="str">
        <f t="shared" si="45"/>
        <v/>
      </c>
      <c r="I263" s="167" t="str">
        <f t="shared" si="46"/>
        <v/>
      </c>
      <c r="J263" s="7"/>
      <c r="K263" s="7"/>
      <c r="L263" s="127">
        <f>IF(OR(B263="",B264=""),0,IF(MOD(B263,12)=0,'Розрах.заг.варт.класичн'!$E$6*'Класична 2 а_2'!$M$22,0))</f>
        <v>0</v>
      </c>
      <c r="M263" s="48">
        <f t="shared" si="44"/>
        <v>0</v>
      </c>
      <c r="N263" s="7"/>
      <c r="O263" s="7"/>
      <c r="P263" s="7"/>
      <c r="S263" s="54" t="str">
        <f>IF(B263&lt;=$O$22,XIRR($T$32:T263,$C$32:C263),"")</f>
        <v/>
      </c>
      <c r="T263" s="52" t="str">
        <f t="shared" si="42"/>
        <v/>
      </c>
    </row>
    <row r="264" spans="2:20" x14ac:dyDescent="0.35">
      <c r="B264" s="131" t="str">
        <f t="shared" si="37"/>
        <v/>
      </c>
      <c r="C264" s="51" t="str">
        <f t="shared" si="43"/>
        <v/>
      </c>
      <c r="D264" s="132" t="str">
        <f t="shared" si="38"/>
        <v/>
      </c>
      <c r="E264" s="52" t="str">
        <f t="shared" si="39"/>
        <v/>
      </c>
      <c r="F264" s="133" t="str">
        <f t="shared" si="40"/>
        <v/>
      </c>
      <c r="G264" s="53" t="str">
        <f t="shared" si="41"/>
        <v/>
      </c>
      <c r="H264" s="165" t="str">
        <f t="shared" si="45"/>
        <v/>
      </c>
      <c r="I264" s="167" t="str">
        <f t="shared" si="46"/>
        <v/>
      </c>
      <c r="J264" s="7"/>
      <c r="K264" s="7"/>
      <c r="L264" s="127">
        <f>IF(OR(B264="",B265=""),0,IF(MOD(B264,12)=0,'Розрах.заг.варт.класичн'!$E$6*'Класична 2 а_2'!$M$22,0))</f>
        <v>0</v>
      </c>
      <c r="M264" s="48">
        <f t="shared" si="44"/>
        <v>0</v>
      </c>
      <c r="N264" s="7"/>
      <c r="O264" s="7"/>
      <c r="P264" s="7"/>
      <c r="S264" s="54" t="str">
        <f>IF(B264&lt;=$O$22,XIRR($T$32:T264,$C$32:C264),"")</f>
        <v/>
      </c>
      <c r="T264" s="52" t="str">
        <f t="shared" si="42"/>
        <v/>
      </c>
    </row>
    <row r="265" spans="2:20" x14ac:dyDescent="0.35">
      <c r="B265" s="131" t="str">
        <f t="shared" si="37"/>
        <v/>
      </c>
      <c r="C265" s="51" t="str">
        <f t="shared" si="43"/>
        <v/>
      </c>
      <c r="D265" s="132" t="str">
        <f t="shared" si="38"/>
        <v/>
      </c>
      <c r="E265" s="52" t="str">
        <f t="shared" si="39"/>
        <v/>
      </c>
      <c r="F265" s="133" t="str">
        <f t="shared" si="40"/>
        <v/>
      </c>
      <c r="G265" s="53" t="str">
        <f t="shared" si="41"/>
        <v/>
      </c>
      <c r="H265" s="165" t="str">
        <f t="shared" si="45"/>
        <v/>
      </c>
      <c r="I265" s="167" t="str">
        <f t="shared" si="46"/>
        <v/>
      </c>
      <c r="J265" s="7"/>
      <c r="K265" s="7"/>
      <c r="L265" s="127">
        <f>IF(OR(B265="",B266=""),0,IF(MOD(B265,12)=0,'Розрах.заг.варт.класичн'!$E$6*'Класична 2 а_2'!$M$22,0))</f>
        <v>0</v>
      </c>
      <c r="M265" s="48">
        <f t="shared" si="44"/>
        <v>0</v>
      </c>
      <c r="N265" s="7"/>
      <c r="O265" s="7"/>
      <c r="P265" s="7"/>
      <c r="S265" s="54" t="str">
        <f>IF(B265&lt;=$O$22,XIRR($T$32:T265,$C$32:C265),"")</f>
        <v/>
      </c>
      <c r="T265" s="52" t="str">
        <f t="shared" si="42"/>
        <v/>
      </c>
    </row>
    <row r="266" spans="2:20" x14ac:dyDescent="0.35">
      <c r="B266" s="131" t="str">
        <f t="shared" si="37"/>
        <v/>
      </c>
      <c r="C266" s="51" t="str">
        <f t="shared" si="43"/>
        <v/>
      </c>
      <c r="D266" s="132" t="str">
        <f t="shared" si="38"/>
        <v/>
      </c>
      <c r="E266" s="52" t="str">
        <f t="shared" si="39"/>
        <v/>
      </c>
      <c r="F266" s="133" t="str">
        <f t="shared" si="40"/>
        <v/>
      </c>
      <c r="G266" s="53" t="str">
        <f t="shared" si="41"/>
        <v/>
      </c>
      <c r="H266" s="165" t="str">
        <f t="shared" si="45"/>
        <v/>
      </c>
      <c r="I266" s="167" t="str">
        <f t="shared" si="46"/>
        <v/>
      </c>
      <c r="J266" s="7"/>
      <c r="K266" s="7"/>
      <c r="L266" s="127">
        <f>IF(OR(B266="",B267=""),0,IF(MOD(B266,12)=0,'Розрах.заг.варт.класичн'!$E$6*'Класична 2 а_2'!$M$22,0))</f>
        <v>0</v>
      </c>
      <c r="M266" s="48">
        <f t="shared" si="44"/>
        <v>0</v>
      </c>
      <c r="N266" s="7"/>
      <c r="O266" s="7"/>
      <c r="P266" s="7"/>
      <c r="S266" s="54" t="str">
        <f>IF(B266&lt;=$O$22,XIRR($T$32:T266,$C$32:C266),"")</f>
        <v/>
      </c>
      <c r="T266" s="52" t="str">
        <f t="shared" si="42"/>
        <v/>
      </c>
    </row>
    <row r="267" spans="2:20" x14ac:dyDescent="0.35">
      <c r="B267" s="131" t="str">
        <f t="shared" si="37"/>
        <v/>
      </c>
      <c r="C267" s="51" t="str">
        <f t="shared" si="43"/>
        <v/>
      </c>
      <c r="D267" s="132" t="str">
        <f t="shared" si="38"/>
        <v/>
      </c>
      <c r="E267" s="52" t="str">
        <f t="shared" si="39"/>
        <v/>
      </c>
      <c r="F267" s="133" t="str">
        <f t="shared" si="40"/>
        <v/>
      </c>
      <c r="G267" s="53" t="str">
        <f t="shared" si="41"/>
        <v/>
      </c>
      <c r="H267" s="165" t="str">
        <f t="shared" si="45"/>
        <v/>
      </c>
      <c r="I267" s="167" t="str">
        <f t="shared" si="46"/>
        <v/>
      </c>
      <c r="J267" s="7"/>
      <c r="K267" s="7"/>
      <c r="L267" s="127">
        <f>IF(OR(B267="",B268=""),0,IF(MOD(B267,12)=0,'Розрах.заг.варт.класичн'!$E$6*'Класична 2 а_2'!$M$22,0))</f>
        <v>0</v>
      </c>
      <c r="M267" s="48">
        <f t="shared" si="44"/>
        <v>0</v>
      </c>
      <c r="N267" s="7"/>
      <c r="O267" s="7"/>
      <c r="P267" s="7"/>
      <c r="S267" s="54" t="str">
        <f>IF(B267&lt;=$O$22,XIRR($T$32:T267,$C$32:C267),"")</f>
        <v/>
      </c>
      <c r="T267" s="52" t="str">
        <f t="shared" si="42"/>
        <v/>
      </c>
    </row>
    <row r="268" spans="2:20" x14ac:dyDescent="0.35">
      <c r="B268" s="131" t="str">
        <f t="shared" si="37"/>
        <v/>
      </c>
      <c r="C268" s="51" t="str">
        <f t="shared" si="43"/>
        <v/>
      </c>
      <c r="D268" s="132" t="str">
        <f t="shared" si="38"/>
        <v/>
      </c>
      <c r="E268" s="52" t="str">
        <f t="shared" si="39"/>
        <v/>
      </c>
      <c r="F268" s="133" t="str">
        <f t="shared" si="40"/>
        <v/>
      </c>
      <c r="G268" s="53" t="str">
        <f t="shared" si="41"/>
        <v/>
      </c>
      <c r="H268" s="165" t="str">
        <f t="shared" si="45"/>
        <v/>
      </c>
      <c r="I268" s="167" t="str">
        <f t="shared" si="46"/>
        <v/>
      </c>
      <c r="J268" s="7"/>
      <c r="K268" s="7"/>
      <c r="L268" s="127">
        <f>IF(OR(B268="",B269=""),0,IF(MOD(B268,12)=0,'Розрах.заг.варт.класичн'!$E$6*'Класична 2 а_2'!$M$22,0))</f>
        <v>0</v>
      </c>
      <c r="M268" s="48">
        <f t="shared" si="44"/>
        <v>0</v>
      </c>
      <c r="N268" s="7"/>
      <c r="O268" s="7"/>
      <c r="P268" s="7"/>
      <c r="S268" s="54" t="str">
        <f>IF(B268&lt;=$O$22,XIRR($T$32:T268,$C$32:C268),"")</f>
        <v/>
      </c>
      <c r="T268" s="52" t="str">
        <f t="shared" si="42"/>
        <v/>
      </c>
    </row>
    <row r="269" spans="2:20" x14ac:dyDescent="0.35">
      <c r="B269" s="131" t="str">
        <f t="shared" si="37"/>
        <v/>
      </c>
      <c r="C269" s="51" t="str">
        <f t="shared" si="43"/>
        <v/>
      </c>
      <c r="D269" s="132" t="str">
        <f t="shared" si="38"/>
        <v/>
      </c>
      <c r="E269" s="52" t="str">
        <f t="shared" si="39"/>
        <v/>
      </c>
      <c r="F269" s="133" t="str">
        <f t="shared" si="40"/>
        <v/>
      </c>
      <c r="G269" s="53" t="str">
        <f t="shared" si="41"/>
        <v/>
      </c>
      <c r="H269" s="165" t="str">
        <f t="shared" si="45"/>
        <v/>
      </c>
      <c r="I269" s="167" t="str">
        <f t="shared" si="46"/>
        <v/>
      </c>
      <c r="J269" s="7"/>
      <c r="K269" s="7"/>
      <c r="L269" s="127">
        <f>IF(OR(B269="",B270=""),0,IF(MOD(B269,12)=0,'Розрах.заг.варт.класичн'!$E$6*'Класична 2 а_2'!$M$22,0))</f>
        <v>0</v>
      </c>
      <c r="M269" s="48">
        <f t="shared" si="44"/>
        <v>0</v>
      </c>
      <c r="N269" s="7"/>
      <c r="O269" s="7"/>
      <c r="P269" s="7"/>
      <c r="S269" s="54" t="str">
        <f>IF(B269&lt;=$O$22,XIRR($T$32:T269,$C$32:C269),"")</f>
        <v/>
      </c>
      <c r="T269" s="52" t="str">
        <f t="shared" si="42"/>
        <v/>
      </c>
    </row>
    <row r="270" spans="2:20" x14ac:dyDescent="0.35">
      <c r="B270" s="131" t="str">
        <f t="shared" si="37"/>
        <v/>
      </c>
      <c r="C270" s="51" t="str">
        <f t="shared" si="43"/>
        <v/>
      </c>
      <c r="D270" s="132" t="str">
        <f t="shared" si="38"/>
        <v/>
      </c>
      <c r="E270" s="52" t="str">
        <f t="shared" si="39"/>
        <v/>
      </c>
      <c r="F270" s="133" t="str">
        <f t="shared" si="40"/>
        <v/>
      </c>
      <c r="G270" s="53" t="str">
        <f t="shared" si="41"/>
        <v/>
      </c>
      <c r="H270" s="165" t="str">
        <f t="shared" si="45"/>
        <v/>
      </c>
      <c r="I270" s="167" t="str">
        <f t="shared" si="46"/>
        <v/>
      </c>
      <c r="J270" s="7"/>
      <c r="K270" s="7"/>
      <c r="L270" s="127">
        <f>IF(OR(B270="",B271=""),0,IF(MOD(B270,12)=0,'Розрах.заг.варт.класичн'!$E$6*'Класична 2 а_2'!$M$22,0))</f>
        <v>0</v>
      </c>
      <c r="M270" s="48">
        <f t="shared" si="44"/>
        <v>0</v>
      </c>
      <c r="N270" s="7"/>
      <c r="O270" s="7"/>
      <c r="P270" s="7"/>
      <c r="S270" s="54" t="str">
        <f>IF(B270&lt;=$O$22,XIRR($T$32:T270,$C$32:C270),"")</f>
        <v/>
      </c>
      <c r="T270" s="52" t="str">
        <f t="shared" si="42"/>
        <v/>
      </c>
    </row>
    <row r="271" spans="2:20" x14ac:dyDescent="0.35">
      <c r="B271" s="131" t="str">
        <f t="shared" si="37"/>
        <v/>
      </c>
      <c r="C271" s="51" t="str">
        <f t="shared" si="43"/>
        <v/>
      </c>
      <c r="D271" s="132" t="str">
        <f t="shared" si="38"/>
        <v/>
      </c>
      <c r="E271" s="52" t="str">
        <f t="shared" si="39"/>
        <v/>
      </c>
      <c r="F271" s="133" t="str">
        <f t="shared" si="40"/>
        <v/>
      </c>
      <c r="G271" s="53" t="str">
        <f t="shared" si="41"/>
        <v/>
      </c>
      <c r="H271" s="165" t="str">
        <f t="shared" si="45"/>
        <v/>
      </c>
      <c r="I271" s="167" t="str">
        <f t="shared" si="46"/>
        <v/>
      </c>
      <c r="J271" s="7"/>
      <c r="K271" s="7"/>
      <c r="L271" s="127">
        <f>IF(OR(B271="",B272=""),0,IF(MOD(B271,12)=0,'Розрах.заг.варт.класичн'!$E$6*'Класична 2 а_2'!$M$22,0))</f>
        <v>0</v>
      </c>
      <c r="M271" s="48">
        <f t="shared" si="44"/>
        <v>0</v>
      </c>
      <c r="N271" s="7"/>
      <c r="O271" s="7"/>
      <c r="P271" s="7"/>
      <c r="S271" s="54" t="str">
        <f>IF(B271&lt;=$O$22,XIRR($T$32:T271,$C$32:C271),"")</f>
        <v/>
      </c>
      <c r="T271" s="52" t="str">
        <f t="shared" si="42"/>
        <v/>
      </c>
    </row>
    <row r="272" spans="2:20" x14ac:dyDescent="0.35">
      <c r="B272" s="131" t="str">
        <f t="shared" si="37"/>
        <v/>
      </c>
      <c r="C272" s="51" t="str">
        <f t="shared" si="43"/>
        <v/>
      </c>
      <c r="D272" s="132" t="str">
        <f t="shared" si="38"/>
        <v/>
      </c>
      <c r="E272" s="52" t="str">
        <f t="shared" si="39"/>
        <v/>
      </c>
      <c r="F272" s="133" t="str">
        <f t="shared" si="40"/>
        <v/>
      </c>
      <c r="G272" s="53" t="str">
        <f t="shared" si="41"/>
        <v/>
      </c>
      <c r="H272" s="165" t="str">
        <f t="shared" si="45"/>
        <v/>
      </c>
      <c r="I272" s="167" t="str">
        <f t="shared" si="46"/>
        <v/>
      </c>
      <c r="J272" s="7"/>
      <c r="K272" s="7"/>
      <c r="L272" s="127">
        <f>IF(OR(B272="",B273=""),0,IF(MOD(B272,12)=0,'Розрах.заг.варт.класичн'!$E$6*'Класична 2 а_2'!$M$22,0))</f>
        <v>0</v>
      </c>
      <c r="M272" s="48">
        <f t="shared" si="44"/>
        <v>0</v>
      </c>
      <c r="N272" s="7"/>
      <c r="O272" s="7"/>
      <c r="P272" s="7"/>
      <c r="S272" s="54" t="str">
        <f>IF(B272&lt;=$O$22,XIRR($T$32:T272,$C$32:C272),"")</f>
        <v/>
      </c>
      <c r="T272" s="52" t="str">
        <f t="shared" si="42"/>
        <v/>
      </c>
    </row>
    <row r="273" spans="2:20" x14ac:dyDescent="0.35">
      <c r="B273" s="131" t="str">
        <f t="shared" si="37"/>
        <v/>
      </c>
      <c r="C273" s="51" t="str">
        <f t="shared" si="43"/>
        <v/>
      </c>
      <c r="D273" s="132" t="str">
        <f t="shared" si="38"/>
        <v/>
      </c>
      <c r="E273" s="52" t="str">
        <f t="shared" si="39"/>
        <v/>
      </c>
      <c r="F273" s="133" t="str">
        <f t="shared" si="40"/>
        <v/>
      </c>
      <c r="G273" s="53" t="str">
        <f t="shared" si="41"/>
        <v/>
      </c>
      <c r="H273" s="165" t="str">
        <f t="shared" si="45"/>
        <v/>
      </c>
      <c r="I273" s="167" t="str">
        <f t="shared" si="46"/>
        <v/>
      </c>
      <c r="J273" s="7"/>
      <c r="K273" s="7"/>
      <c r="L273" s="127">
        <f>IF(OR(B273="",B274=""),0,IF(MOD(B273,12)=0,'Розрах.заг.варт.класичн'!$E$6*'Класична 2 а_2'!$M$22,0))</f>
        <v>0</v>
      </c>
      <c r="M273" s="48">
        <f t="shared" si="44"/>
        <v>0</v>
      </c>
      <c r="N273" s="7"/>
      <c r="O273" s="7"/>
      <c r="P273" s="7"/>
      <c r="S273" s="54" t="str">
        <f>IF(B273&lt;=$O$22,XIRR($T$32:T273,$C$32:C273),"")</f>
        <v/>
      </c>
      <c r="T273" s="52" t="str">
        <f t="shared" si="42"/>
        <v/>
      </c>
    </row>
    <row r="274" spans="2:20" x14ac:dyDescent="0.35">
      <c r="I274" s="167"/>
    </row>
  </sheetData>
  <mergeCells count="62">
    <mergeCell ref="I30:J30"/>
    <mergeCell ref="C16:D16"/>
    <mergeCell ref="B25:B29"/>
    <mergeCell ref="M16:P16"/>
    <mergeCell ref="I21:J21"/>
    <mergeCell ref="I27:K27"/>
    <mergeCell ref="K28:K29"/>
    <mergeCell ref="E16:H16"/>
    <mergeCell ref="F25:F29"/>
    <mergeCell ref="G26:G29"/>
    <mergeCell ref="H26:H29"/>
    <mergeCell ref="O22:P22"/>
    <mergeCell ref="E21:F21"/>
    <mergeCell ref="E22:F22"/>
    <mergeCell ref="N28:N29"/>
    <mergeCell ref="O28:O29"/>
    <mergeCell ref="J5:K5"/>
    <mergeCell ref="K19:L20"/>
    <mergeCell ref="J8:L8"/>
    <mergeCell ref="J16:L16"/>
    <mergeCell ref="B18:P18"/>
    <mergeCell ref="J14:L14"/>
    <mergeCell ref="E8:H8"/>
    <mergeCell ref="O19:P20"/>
    <mergeCell ref="B5:F5"/>
    <mergeCell ref="M14:P14"/>
    <mergeCell ref="E12:H12"/>
    <mergeCell ref="E14:H14"/>
    <mergeCell ref="J10:L10"/>
    <mergeCell ref="M10:P10"/>
    <mergeCell ref="B19:C20"/>
    <mergeCell ref="N3:P3"/>
    <mergeCell ref="N5:P5"/>
    <mergeCell ref="Q25:Q29"/>
    <mergeCell ref="C8:D8"/>
    <mergeCell ref="O8:P8"/>
    <mergeCell ref="C10:D10"/>
    <mergeCell ref="C25:C29"/>
    <mergeCell ref="D25:D29"/>
    <mergeCell ref="E25:E29"/>
    <mergeCell ref="J12:L12"/>
    <mergeCell ref="M12:P12"/>
    <mergeCell ref="M19:N19"/>
    <mergeCell ref="C12:D12"/>
    <mergeCell ref="C14:D14"/>
    <mergeCell ref="E10:H10"/>
    <mergeCell ref="J3:K3"/>
    <mergeCell ref="B21:C21"/>
    <mergeCell ref="B22:C22"/>
    <mergeCell ref="D19:F19"/>
    <mergeCell ref="E20:F20"/>
    <mergeCell ref="G25:O25"/>
    <mergeCell ref="I26:O26"/>
    <mergeCell ref="L27:O27"/>
    <mergeCell ref="P25:P29"/>
    <mergeCell ref="G19:H19"/>
    <mergeCell ref="I28:I29"/>
    <mergeCell ref="J28:J29"/>
    <mergeCell ref="J19:J20"/>
    <mergeCell ref="I19:I20"/>
    <mergeCell ref="O21:P21"/>
    <mergeCell ref="L28:M28"/>
  </mergeCells>
  <dataValidations disablePrompts="1" count="1">
    <dataValidation type="list" allowBlank="1" showInputMessage="1" showErrorMessage="1" sqref="L22" xr:uid="{00000000-0002-0000-0400-000000000000}">
      <formula1>Факт</formula1>
    </dataValidation>
  </dataValidations>
  <pageMargins left="0.23622047244094491" right="0.15748031496062992" top="0.15748031496062992" bottom="0.19685039370078741" header="0.19685039370078741" footer="0.19685039370078741"/>
  <pageSetup paperSize="9" scale="61" orientation="portrait" r:id="rId1"/>
  <rowBreaks count="1" manualBreakCount="1">
    <brk id="88" min="1" max="15" man="1"/>
  </rowBreaks>
  <ignoredErrors>
    <ignoredError sqref="P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33"/>
  <sheetViews>
    <sheetView view="pageBreakPreview" zoomScaleNormal="90" zoomScaleSheetLayoutView="100" workbookViewId="0">
      <selection sqref="A1:XFD1048576"/>
    </sheetView>
  </sheetViews>
  <sheetFormatPr defaultRowHeight="14.5" x14ac:dyDescent="0.35"/>
  <cols>
    <col min="1" max="1" width="4" customWidth="1"/>
    <col min="4" max="4" width="11.1796875" customWidth="1"/>
    <col min="6" max="6" width="10" customWidth="1"/>
    <col min="8" max="8" width="8.1796875" customWidth="1"/>
    <col min="9" max="9" width="7.7265625" customWidth="1"/>
    <col min="12" max="12" width="12.453125" customWidth="1"/>
    <col min="13" max="13" width="4.453125" customWidth="1"/>
    <col min="14" max="14" width="6" customWidth="1"/>
    <col min="17" max="17" width="5.1796875" customWidth="1"/>
  </cols>
  <sheetData>
    <row r="1" spans="1:18" x14ac:dyDescent="0.35">
      <c r="A1" s="66"/>
      <c r="B1" s="66"/>
      <c r="C1" s="66"/>
      <c r="D1" s="66"/>
      <c r="E1" s="66"/>
      <c r="F1" s="66"/>
      <c r="G1" s="66"/>
      <c r="H1" s="66"/>
      <c r="I1" s="66"/>
      <c r="K1" s="66"/>
      <c r="L1" s="67" t="s">
        <v>68</v>
      </c>
      <c r="N1" s="66"/>
      <c r="O1" s="66"/>
      <c r="P1" s="66"/>
      <c r="Q1" s="66"/>
      <c r="R1" s="66"/>
    </row>
    <row r="2" spans="1:18" ht="24" customHeight="1" x14ac:dyDescent="0.35">
      <c r="A2" s="66"/>
      <c r="B2" s="66"/>
      <c r="C2" s="66"/>
      <c r="D2" s="66"/>
      <c r="E2" s="66"/>
      <c r="F2" s="66"/>
      <c r="G2" s="68" t="s">
        <v>91</v>
      </c>
      <c r="H2" s="66"/>
      <c r="I2" s="66"/>
      <c r="J2" s="67"/>
      <c r="K2" s="66"/>
      <c r="L2" s="66"/>
      <c r="M2" s="66"/>
      <c r="N2" s="66"/>
      <c r="O2" s="66"/>
      <c r="P2" s="66"/>
      <c r="Q2" s="66"/>
      <c r="R2" s="66"/>
    </row>
    <row r="3" spans="1:18" ht="24" customHeight="1" x14ac:dyDescent="0.35">
      <c r="A3" s="66"/>
      <c r="B3" s="116" t="s">
        <v>92</v>
      </c>
      <c r="C3" s="66"/>
      <c r="D3" s="66"/>
      <c r="E3" s="66"/>
      <c r="G3" s="68"/>
      <c r="H3" s="66"/>
      <c r="I3" s="66"/>
      <c r="J3" s="67"/>
      <c r="K3" s="66"/>
      <c r="L3" s="66"/>
      <c r="M3" s="66"/>
      <c r="N3" s="66"/>
      <c r="O3" s="66"/>
      <c r="P3" s="66"/>
      <c r="Q3" s="66"/>
      <c r="R3" s="66"/>
    </row>
    <row r="4" spans="1:18" ht="15.5" x14ac:dyDescent="0.35">
      <c r="A4" s="66"/>
      <c r="B4" s="95" t="s">
        <v>67</v>
      </c>
      <c r="C4" s="6"/>
      <c r="D4" s="9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6"/>
      <c r="R4" s="66"/>
    </row>
    <row r="5" spans="1:18" ht="10.5" customHeight="1" x14ac:dyDescent="0.3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.75" customHeight="1" x14ac:dyDescent="0.35">
      <c r="A6" s="66"/>
      <c r="B6" s="256" t="s">
        <v>12</v>
      </c>
      <c r="C6" s="359"/>
      <c r="D6" s="359"/>
      <c r="E6" s="71" t="e">
        <f>#REF!</f>
        <v>#REF!</v>
      </c>
      <c r="F6" s="72" t="s">
        <v>17</v>
      </c>
      <c r="G6" s="333" t="e">
        <f>#REF!</f>
        <v>#REF!</v>
      </c>
      <c r="H6" s="334"/>
      <c r="I6" s="334"/>
      <c r="J6" s="335"/>
      <c r="K6" s="66"/>
      <c r="L6" s="66"/>
      <c r="M6" s="66"/>
      <c r="N6" s="66"/>
      <c r="O6" s="66"/>
      <c r="P6" s="66"/>
      <c r="Q6" s="66"/>
      <c r="R6" s="66"/>
    </row>
    <row r="7" spans="1:18" ht="6" customHeight="1" x14ac:dyDescent="0.3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x14ac:dyDescent="0.35">
      <c r="A8" s="66"/>
      <c r="B8" s="232" t="s">
        <v>18</v>
      </c>
      <c r="C8" s="233"/>
      <c r="D8" s="336" t="e">
        <f>CONCATENATE(#REF!,#REF!,#REF!,#REF!,#REF!)</f>
        <v>#REF!</v>
      </c>
      <c r="E8" s="337"/>
      <c r="F8" s="337"/>
      <c r="G8" s="337"/>
      <c r="H8" s="338"/>
      <c r="I8" s="338"/>
      <c r="J8" s="339"/>
      <c r="K8" s="66"/>
      <c r="L8" s="66"/>
      <c r="M8" s="66"/>
      <c r="N8" s="66"/>
      <c r="O8" s="66"/>
      <c r="P8" s="66"/>
      <c r="Q8" s="66"/>
      <c r="R8" s="66"/>
    </row>
    <row r="9" spans="1:18" ht="5.25" customHeight="1" x14ac:dyDescent="0.35">
      <c r="A9" s="66"/>
      <c r="B9" s="25"/>
      <c r="C9" s="26"/>
      <c r="D9" s="64"/>
      <c r="E9" s="69"/>
      <c r="F9" s="69"/>
      <c r="G9" s="69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x14ac:dyDescent="0.35">
      <c r="A10" s="66"/>
      <c r="B10" s="246" t="s">
        <v>11</v>
      </c>
      <c r="C10" s="323"/>
      <c r="D10" s="340" t="e">
        <f>#REF!</f>
        <v>#REF!</v>
      </c>
      <c r="E10" s="341"/>
      <c r="F10" s="74"/>
      <c r="G10" s="75"/>
      <c r="H10" s="73"/>
      <c r="I10" s="73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6" customHeight="1" x14ac:dyDescent="0.35">
      <c r="A11" s="66"/>
      <c r="B11" s="76"/>
      <c r="C11" s="76"/>
      <c r="D11" s="74"/>
      <c r="E11" s="77"/>
      <c r="F11" s="74"/>
      <c r="G11" s="74"/>
      <c r="H11" s="73"/>
      <c r="I11" s="73"/>
      <c r="J11" s="66"/>
      <c r="K11" s="66"/>
      <c r="L11" s="66"/>
      <c r="M11" s="66"/>
      <c r="N11" s="66"/>
      <c r="O11" s="66"/>
      <c r="P11" s="66"/>
      <c r="Q11" s="66"/>
      <c r="R11" s="66"/>
    </row>
    <row r="12" spans="1:18" x14ac:dyDescent="0.35">
      <c r="A12" s="66"/>
      <c r="B12" s="327" t="s">
        <v>69</v>
      </c>
      <c r="C12" s="328"/>
      <c r="D12" s="79" t="e">
        <f>#REF!</f>
        <v>#REF!</v>
      </c>
      <c r="E12" s="77"/>
      <c r="F12" s="78" t="s">
        <v>70</v>
      </c>
      <c r="G12" s="80" t="e">
        <f>#REF!</f>
        <v>#REF!</v>
      </c>
      <c r="H12" s="73"/>
      <c r="I12" s="73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5.25" customHeight="1" x14ac:dyDescent="0.35">
      <c r="A13" s="66"/>
      <c r="B13" s="32"/>
      <c r="C13" s="32"/>
      <c r="D13" s="31"/>
      <c r="E13" s="31"/>
      <c r="F13" s="31"/>
      <c r="G13" s="31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x14ac:dyDescent="0.35">
      <c r="A14" s="66"/>
      <c r="B14" s="246" t="s">
        <v>2</v>
      </c>
      <c r="C14" s="246"/>
      <c r="D14" s="324" t="e">
        <f>#REF!</f>
        <v>#REF!</v>
      </c>
      <c r="E14" s="325"/>
      <c r="F14" s="325"/>
      <c r="G14" s="32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6" customHeight="1" x14ac:dyDescent="0.35">
      <c r="A15" s="66"/>
      <c r="B15" s="29"/>
      <c r="C15" s="29"/>
      <c r="D15" s="33"/>
      <c r="E15" s="33"/>
      <c r="F15" s="33"/>
      <c r="G15" s="33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x14ac:dyDescent="0.35">
      <c r="A16" s="66"/>
      <c r="B16" s="319" t="s">
        <v>3</v>
      </c>
      <c r="C16" s="320"/>
      <c r="D16" s="320"/>
      <c r="E16" s="321" t="e">
        <f>#REF!</f>
        <v>#REF!</v>
      </c>
      <c r="F16" s="322"/>
      <c r="G16" s="322"/>
      <c r="H16" s="322"/>
      <c r="I16" s="100"/>
      <c r="J16" s="70"/>
      <c r="K16" s="66"/>
      <c r="L16" s="66"/>
      <c r="M16" s="66"/>
      <c r="N16" s="66"/>
      <c r="O16" s="66"/>
      <c r="P16" s="66"/>
      <c r="Q16" s="66"/>
      <c r="R16" s="66"/>
    </row>
    <row r="17" spans="1:18" ht="5.25" customHeight="1" x14ac:dyDescent="0.35">
      <c r="A17" s="66"/>
      <c r="B17" s="56"/>
      <c r="C17" s="57"/>
      <c r="D17" s="57"/>
      <c r="E17" s="57"/>
      <c r="F17" s="57"/>
      <c r="G17" s="57"/>
      <c r="H17" s="57"/>
      <c r="I17" s="57"/>
      <c r="J17" s="57"/>
      <c r="K17" s="66"/>
      <c r="L17" s="66"/>
      <c r="M17" s="66"/>
      <c r="N17" s="66"/>
      <c r="O17" s="66"/>
      <c r="P17" s="66"/>
      <c r="Q17" s="66"/>
      <c r="R17" s="66"/>
    </row>
    <row r="18" spans="1:18" x14ac:dyDescent="0.35">
      <c r="A18" s="81"/>
      <c r="B18" s="313" t="s">
        <v>13</v>
      </c>
      <c r="C18" s="314"/>
      <c r="D18" s="315"/>
      <c r="E18" s="316" t="e">
        <f>#REF!</f>
        <v>#REF!</v>
      </c>
      <c r="F18" s="317"/>
      <c r="G18" s="317"/>
      <c r="H18" s="318"/>
      <c r="I18" s="101"/>
      <c r="J18" s="65"/>
      <c r="K18" s="66"/>
      <c r="L18" s="66"/>
      <c r="M18" s="66"/>
      <c r="N18" s="66"/>
      <c r="O18" s="66"/>
      <c r="P18" s="66"/>
      <c r="Q18" s="66"/>
      <c r="R18" s="66"/>
    </row>
    <row r="19" spans="1:18" ht="4.5" customHeight="1" x14ac:dyDescent="0.35">
      <c r="A19" s="81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x14ac:dyDescent="0.35">
      <c r="A20" s="81"/>
      <c r="B20" s="256" t="s">
        <v>34</v>
      </c>
      <c r="C20" s="303"/>
      <c r="D20" s="304"/>
      <c r="E20" s="305" t="e">
        <f>#REF!</f>
        <v>#REF!</v>
      </c>
      <c r="F20" s="306"/>
      <c r="G20" s="306"/>
      <c r="H20" s="307"/>
      <c r="I20" s="102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6" customHeight="1" x14ac:dyDescent="0.35">
      <c r="A21" s="81"/>
      <c r="B21" s="58"/>
      <c r="C21" s="58"/>
      <c r="D21" s="58"/>
      <c r="E21" s="58"/>
      <c r="F21" s="58"/>
      <c r="G21" s="58"/>
      <c r="H21" s="58"/>
      <c r="I21" s="58"/>
      <c r="J21" s="66"/>
      <c r="K21" s="66"/>
      <c r="L21" s="66"/>
      <c r="M21" s="66"/>
      <c r="N21" s="66"/>
      <c r="O21" s="66"/>
      <c r="P21" s="66"/>
      <c r="Q21" s="66"/>
      <c r="R21" s="66"/>
    </row>
    <row r="22" spans="1:18" x14ac:dyDescent="0.35">
      <c r="A22" s="81"/>
      <c r="B22" s="238" t="s">
        <v>37</v>
      </c>
      <c r="C22" s="308"/>
      <c r="D22" s="309"/>
      <c r="E22" s="310" t="e">
        <f>#REF!</f>
        <v>#REF!</v>
      </c>
      <c r="F22" s="311"/>
      <c r="G22" s="311"/>
      <c r="H22" s="312"/>
      <c r="I22" s="103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6" customHeight="1" x14ac:dyDescent="0.35">
      <c r="A23" s="8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73"/>
      <c r="M23" s="73"/>
      <c r="N23" s="66"/>
      <c r="O23" s="66"/>
      <c r="P23" s="66"/>
      <c r="Q23" s="66"/>
      <c r="R23" s="66"/>
    </row>
    <row r="24" spans="1:18" x14ac:dyDescent="0.35">
      <c r="A24" s="81"/>
      <c r="B24" s="342" t="s">
        <v>5</v>
      </c>
      <c r="C24" s="343"/>
      <c r="D24" s="344"/>
      <c r="E24" s="345" t="e">
        <f>#REF!</f>
        <v>#REF!</v>
      </c>
      <c r="F24" s="346"/>
      <c r="G24" s="346"/>
      <c r="H24" s="347"/>
      <c r="I24" s="86"/>
      <c r="J24" s="16"/>
      <c r="K24" s="16"/>
      <c r="L24" s="16"/>
      <c r="M24" s="16"/>
      <c r="N24" s="66"/>
      <c r="O24" s="66"/>
      <c r="P24" s="66"/>
      <c r="Q24" s="66"/>
      <c r="R24" s="66"/>
    </row>
    <row r="25" spans="1:18" ht="6.75" customHeight="1" x14ac:dyDescent="0.35">
      <c r="A25" s="81"/>
      <c r="B25" s="7"/>
      <c r="C25" s="7"/>
      <c r="D25" s="7"/>
      <c r="E25" s="7"/>
      <c r="F25" s="7"/>
      <c r="G25" s="7"/>
      <c r="H25" s="7"/>
      <c r="I25" s="7"/>
      <c r="J25" s="7"/>
      <c r="K25" s="7"/>
      <c r="L25" s="12"/>
      <c r="M25" s="12"/>
      <c r="N25" s="66"/>
      <c r="O25" s="66"/>
      <c r="P25" s="66"/>
      <c r="Q25" s="66"/>
      <c r="R25" s="66"/>
    </row>
    <row r="26" spans="1:18" ht="12" customHeight="1" x14ac:dyDescent="0.35">
      <c r="A26" s="81"/>
      <c r="B26" s="348" t="s">
        <v>55</v>
      </c>
      <c r="C26" s="349"/>
      <c r="D26" s="350"/>
      <c r="E26" s="351"/>
      <c r="F26" s="375" t="s">
        <v>56</v>
      </c>
      <c r="G26" s="221"/>
      <c r="H26" s="221"/>
      <c r="I26" s="221"/>
      <c r="J26" s="376"/>
      <c r="K26" s="106"/>
      <c r="L26" s="352"/>
      <c r="M26" s="353"/>
      <c r="N26" s="66"/>
      <c r="O26" s="66"/>
      <c r="P26" s="66"/>
      <c r="Q26" s="66"/>
      <c r="R26" s="66"/>
    </row>
    <row r="27" spans="1:18" ht="22.5" customHeight="1" x14ac:dyDescent="0.35">
      <c r="A27" s="81"/>
      <c r="B27" s="354" t="s">
        <v>57</v>
      </c>
      <c r="C27" s="354"/>
      <c r="D27" s="354" t="s">
        <v>58</v>
      </c>
      <c r="E27" s="355"/>
      <c r="F27" s="354" t="s">
        <v>24</v>
      </c>
      <c r="G27" s="355"/>
      <c r="H27" s="356" t="s">
        <v>41</v>
      </c>
      <c r="I27" s="356" t="s">
        <v>25</v>
      </c>
      <c r="J27" s="356" t="s">
        <v>26</v>
      </c>
      <c r="K27" s="73"/>
      <c r="L27" s="353"/>
      <c r="M27" s="353"/>
      <c r="N27" s="66"/>
      <c r="O27" s="66"/>
      <c r="P27" s="66"/>
      <c r="Q27" s="66"/>
      <c r="R27" s="66"/>
    </row>
    <row r="28" spans="1:18" ht="51.75" customHeight="1" x14ac:dyDescent="0.35">
      <c r="A28" s="81"/>
      <c r="B28" s="82" t="s">
        <v>39</v>
      </c>
      <c r="C28" s="82" t="s">
        <v>23</v>
      </c>
      <c r="D28" s="82" t="s">
        <v>59</v>
      </c>
      <c r="E28" s="82" t="s">
        <v>60</v>
      </c>
      <c r="F28" s="83" t="s">
        <v>52</v>
      </c>
      <c r="G28" s="83" t="s">
        <v>42</v>
      </c>
      <c r="H28" s="357"/>
      <c r="I28" s="358"/>
      <c r="J28" s="358"/>
      <c r="K28" s="73"/>
      <c r="L28" s="353"/>
      <c r="M28" s="353"/>
      <c r="N28" s="66"/>
      <c r="O28" s="66"/>
      <c r="P28" s="66"/>
      <c r="Q28" s="66"/>
      <c r="R28" s="66"/>
    </row>
    <row r="29" spans="1:18" x14ac:dyDescent="0.35">
      <c r="A29" s="81"/>
      <c r="B29" s="84">
        <v>1</v>
      </c>
      <c r="C29" s="84">
        <f>B29+1</f>
        <v>2</v>
      </c>
      <c r="D29" s="84">
        <f t="shared" ref="D29:H29" si="0">C29+1</f>
        <v>3</v>
      </c>
      <c r="E29" s="84">
        <f t="shared" si="0"/>
        <v>4</v>
      </c>
      <c r="F29" s="84">
        <f t="shared" si="0"/>
        <v>5</v>
      </c>
      <c r="G29" s="84">
        <f t="shared" si="0"/>
        <v>6</v>
      </c>
      <c r="H29" s="84">
        <f t="shared" si="0"/>
        <v>7</v>
      </c>
      <c r="I29" s="84">
        <f t="shared" ref="I29" si="1">H29+1</f>
        <v>8</v>
      </c>
      <c r="J29" s="84">
        <f t="shared" ref="J29" si="2">I29+1</f>
        <v>9</v>
      </c>
      <c r="K29" s="107"/>
      <c r="L29" s="329"/>
      <c r="M29" s="330"/>
      <c r="N29" s="66"/>
      <c r="O29" s="66"/>
      <c r="P29" s="66"/>
      <c r="Q29" s="66"/>
      <c r="R29" s="66"/>
    </row>
    <row r="30" spans="1:18" x14ac:dyDescent="0.35">
      <c r="A30" s="81"/>
      <c r="B30" s="85" t="e">
        <f>#REF!</f>
        <v>#REF!</v>
      </c>
      <c r="C30" s="85" t="e">
        <f>#REF!</f>
        <v>#REF!</v>
      </c>
      <c r="D30" s="85" t="e">
        <f>#REF!</f>
        <v>#REF!</v>
      </c>
      <c r="E30" s="85" t="e">
        <f>#REF!</f>
        <v>#REF!</v>
      </c>
      <c r="F30" s="85" t="e">
        <f>#REF!</f>
        <v>#REF!</v>
      </c>
      <c r="G30" s="85" t="e">
        <f>#REF!</f>
        <v>#REF!</v>
      </c>
      <c r="H30" s="85" t="e">
        <f>#REF!</f>
        <v>#REF!</v>
      </c>
      <c r="I30" s="104" t="e">
        <f>#REF!</f>
        <v>#REF!</v>
      </c>
      <c r="J30" s="85" t="e">
        <f>#REF!</f>
        <v>#REF!</v>
      </c>
      <c r="K30" s="105"/>
      <c r="L30" s="331"/>
      <c r="M30" s="332"/>
      <c r="N30" s="66"/>
      <c r="O30" s="66"/>
      <c r="P30" s="66"/>
      <c r="Q30" s="66"/>
      <c r="R30" s="66"/>
    </row>
    <row r="31" spans="1:18" ht="6.75" customHeight="1" x14ac:dyDescent="0.35">
      <c r="A31" s="81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s="5" customFormat="1" ht="15.5" x14ac:dyDescent="0.35">
      <c r="A32" s="91"/>
      <c r="B32" s="92"/>
      <c r="C32" s="92"/>
      <c r="D32" s="93" t="s">
        <v>72</v>
      </c>
      <c r="E32" s="92"/>
      <c r="F32" s="92"/>
      <c r="G32" s="92"/>
      <c r="H32" s="92"/>
      <c r="I32" s="92"/>
      <c r="J32" s="94"/>
      <c r="K32" s="95" t="s">
        <v>73</v>
      </c>
      <c r="L32" s="92"/>
      <c r="M32" s="92"/>
      <c r="N32" s="92"/>
      <c r="O32" s="92"/>
      <c r="P32" s="92"/>
      <c r="Q32" s="91"/>
      <c r="R32" s="91"/>
    </row>
    <row r="33" spans="1:18" ht="6" customHeight="1" x14ac:dyDescent="0.35">
      <c r="A33" s="81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x14ac:dyDescent="0.35">
      <c r="B34" s="361" t="s">
        <v>71</v>
      </c>
      <c r="C34" s="344"/>
      <c r="D34" s="363" t="e">
        <f>IF(#REF!="ні",CONCATENATE(#REF!,#REF!,#REF!,#REF!,#REF!),CONCATENATE(#REF!,#REF!,#REF!,#REF!,#REF!))</f>
        <v>#REF!</v>
      </c>
      <c r="E34" s="346"/>
      <c r="F34" s="346"/>
      <c r="G34" s="347"/>
      <c r="H34" s="89"/>
      <c r="I34" s="89"/>
      <c r="J34" s="361" t="s">
        <v>74</v>
      </c>
      <c r="K34" s="344"/>
      <c r="L34" s="360" t="e">
        <f>CONCATENATE(#REF!,#REF!,#REF!,#REF!,#REF!)</f>
        <v>#REF!</v>
      </c>
      <c r="M34" s="346"/>
      <c r="N34" s="346"/>
      <c r="O34" s="346"/>
      <c r="P34" s="347"/>
      <c r="R34" s="66"/>
    </row>
    <row r="35" spans="1:18" s="66" customFormat="1" ht="5.25" customHeight="1" x14ac:dyDescent="0.35"/>
    <row r="36" spans="1:18" x14ac:dyDescent="0.35">
      <c r="B36" s="361" t="s">
        <v>1</v>
      </c>
      <c r="C36" s="344"/>
      <c r="D36" s="118" t="e">
        <f>IF(#REF!="ні",#REF!,#REF!)</f>
        <v>#REF!</v>
      </c>
      <c r="E36" s="66"/>
      <c r="F36" s="66"/>
      <c r="G36" s="66"/>
      <c r="H36" s="66"/>
      <c r="I36" s="66"/>
      <c r="J36" s="361" t="s">
        <v>1</v>
      </c>
      <c r="K36" s="344"/>
      <c r="L36" s="118" t="e">
        <f>#REF!</f>
        <v>#REF!</v>
      </c>
      <c r="M36" s="66"/>
      <c r="N36" s="66"/>
      <c r="O36" s="66"/>
      <c r="P36" s="66"/>
      <c r="R36" s="66"/>
    </row>
    <row r="37" spans="1:18" s="66" customFormat="1" ht="5.25" customHeight="1" x14ac:dyDescent="0.35"/>
    <row r="38" spans="1:18" x14ac:dyDescent="0.35">
      <c r="B38" s="361" t="s">
        <v>16</v>
      </c>
      <c r="C38" s="344"/>
      <c r="D38" s="362" t="e">
        <f>IF(#REF!="ні",#REF!,#REF!)</f>
        <v>#REF!</v>
      </c>
      <c r="E38" s="347"/>
      <c r="F38" s="66"/>
      <c r="G38" s="66"/>
      <c r="H38" s="66"/>
      <c r="I38" s="66"/>
      <c r="J38" s="361" t="s">
        <v>16</v>
      </c>
      <c r="K38" s="344"/>
      <c r="L38" s="362" t="e">
        <f>#REF!</f>
        <v>#REF!</v>
      </c>
      <c r="M38" s="346"/>
      <c r="N38" s="347"/>
      <c r="O38" s="66"/>
      <c r="P38" s="66"/>
      <c r="Q38" s="66"/>
      <c r="R38" s="66"/>
    </row>
    <row r="39" spans="1:18" s="66" customFormat="1" ht="5.25" customHeight="1" x14ac:dyDescent="0.35"/>
    <row r="40" spans="1:18" x14ac:dyDescent="0.35">
      <c r="B40" s="361" t="s">
        <v>75</v>
      </c>
      <c r="C40" s="344"/>
      <c r="D40" s="363" t="e">
        <f>IF(#REF!="ні", CONCATENATE(#REF!,#REF!,#REF!),CONCATENATE(#REF!,#REF!,#REF!))</f>
        <v>#REF!</v>
      </c>
      <c r="E40" s="346"/>
      <c r="F40" s="346"/>
      <c r="G40" s="347"/>
      <c r="H40" s="66"/>
      <c r="I40" s="66"/>
      <c r="J40" s="361" t="s">
        <v>75</v>
      </c>
      <c r="K40" s="344"/>
      <c r="L40" s="363" t="e">
        <f>CONCATENATE(#REF!,#REF!,#REF!)</f>
        <v>#REF!</v>
      </c>
      <c r="M40" s="346"/>
      <c r="N40" s="346"/>
      <c r="O40" s="346"/>
      <c r="P40" s="347"/>
      <c r="R40" s="66"/>
    </row>
    <row r="41" spans="1:18" s="66" customFormat="1" ht="4.5" customHeight="1" x14ac:dyDescent="0.35"/>
    <row r="42" spans="1:18" x14ac:dyDescent="0.35">
      <c r="B42" s="361" t="s">
        <v>77</v>
      </c>
      <c r="C42" s="344"/>
      <c r="D42" s="363" t="e">
        <f>IF(#REF!="ні",#REF!,#REF!)</f>
        <v>#REF!</v>
      </c>
      <c r="E42" s="346"/>
      <c r="F42" s="346"/>
      <c r="G42" s="347"/>
      <c r="H42" s="66"/>
      <c r="I42" s="66"/>
      <c r="J42" s="361" t="s">
        <v>77</v>
      </c>
      <c r="K42" s="344"/>
      <c r="L42" s="363" t="e">
        <f>#REF!</f>
        <v>#REF!</v>
      </c>
      <c r="M42" s="346"/>
      <c r="N42" s="346"/>
      <c r="O42" s="346"/>
      <c r="P42" s="347"/>
      <c r="R42" s="66"/>
    </row>
    <row r="43" spans="1:18" s="66" customFormat="1" ht="6.75" customHeight="1" x14ac:dyDescent="0.35">
      <c r="B43" s="88"/>
      <c r="C43" s="88"/>
      <c r="D43" s="89"/>
      <c r="E43" s="89"/>
      <c r="F43" s="89"/>
      <c r="G43" s="89"/>
      <c r="J43" s="88"/>
      <c r="K43" s="88"/>
      <c r="L43" s="89"/>
      <c r="M43" s="89"/>
      <c r="N43" s="89"/>
      <c r="O43" s="89"/>
      <c r="P43" s="89"/>
    </row>
    <row r="44" spans="1:18" x14ac:dyDescent="0.35">
      <c r="A44" s="66"/>
      <c r="B44" s="361" t="s">
        <v>78</v>
      </c>
      <c r="C44" s="367"/>
      <c r="D44" s="368" t="e">
        <f>IF(#REF!="ні",#REF!,#REF!)</f>
        <v>#REF!</v>
      </c>
      <c r="E44" s="347"/>
      <c r="F44" s="89"/>
      <c r="G44" s="89"/>
      <c r="H44" s="66"/>
      <c r="I44" s="66"/>
      <c r="J44" s="361" t="s">
        <v>78</v>
      </c>
      <c r="K44" s="339"/>
      <c r="L44" s="369" t="e">
        <f>#REF!</f>
        <v>#REF!</v>
      </c>
      <c r="M44" s="346"/>
      <c r="N44" s="347"/>
      <c r="O44" s="89"/>
      <c r="P44" s="89"/>
      <c r="R44" s="66"/>
    </row>
    <row r="45" spans="1:18" s="66" customFormat="1" ht="6.75" customHeight="1" x14ac:dyDescent="0.35"/>
    <row r="46" spans="1:18" x14ac:dyDescent="0.35">
      <c r="B46" s="87" t="s">
        <v>76</v>
      </c>
      <c r="C46" s="364" t="e">
        <f>IF(#REF!="ні",#REF!,CONCATENATE(#REF!,#REF!,#REF!,#REF!,#REF!,#REF!,#REF!,#REF!,#REF!,#REF!,#REF!,#REF!,#REF!))</f>
        <v>#REF!</v>
      </c>
      <c r="D46" s="365"/>
      <c r="E46" s="365"/>
      <c r="F46" s="365"/>
      <c r="G46" s="366"/>
      <c r="H46" s="66"/>
      <c r="I46" s="66"/>
      <c r="J46" s="87" t="s">
        <v>76</v>
      </c>
      <c r="K46" s="363" t="e">
        <f>#REF!</f>
        <v>#REF!</v>
      </c>
      <c r="L46" s="346"/>
      <c r="M46" s="346"/>
      <c r="N46" s="346"/>
      <c r="O46" s="346"/>
      <c r="P46" s="347"/>
      <c r="R46" s="66"/>
    </row>
    <row r="47" spans="1:18" s="66" customFormat="1" ht="7.5" customHeight="1" x14ac:dyDescent="0.35"/>
    <row r="48" spans="1:18" s="91" customFormat="1" ht="15.5" x14ac:dyDescent="0.35">
      <c r="B48" s="92"/>
      <c r="C48" s="92"/>
      <c r="D48" s="95" t="s">
        <v>79</v>
      </c>
      <c r="E48" s="92"/>
      <c r="F48" s="92"/>
      <c r="G48" s="92"/>
      <c r="H48" s="92"/>
      <c r="I48" s="92"/>
      <c r="J48" s="92"/>
      <c r="K48" s="95" t="s">
        <v>80</v>
      </c>
      <c r="L48" s="92"/>
      <c r="M48" s="92"/>
      <c r="N48" s="92"/>
      <c r="O48" s="92"/>
      <c r="P48" s="92"/>
    </row>
    <row r="49" spans="2:18" s="66" customFormat="1" ht="6" customHeight="1" x14ac:dyDescent="0.35"/>
    <row r="50" spans="2:18" x14ac:dyDescent="0.35">
      <c r="B50" s="373" t="s">
        <v>6</v>
      </c>
      <c r="C50" s="373"/>
      <c r="D50" s="371" t="e">
        <f>#REF!</f>
        <v>#REF!</v>
      </c>
      <c r="E50" s="371"/>
      <c r="F50" s="371"/>
      <c r="G50" s="371"/>
      <c r="H50" s="66"/>
      <c r="I50" s="66"/>
      <c r="J50" s="373" t="s">
        <v>6</v>
      </c>
      <c r="K50" s="373"/>
      <c r="L50" s="374" t="e">
        <f>#REF!</f>
        <v>#REF!</v>
      </c>
      <c r="M50" s="374"/>
      <c r="N50" s="374"/>
      <c r="O50" s="374"/>
      <c r="P50" s="374"/>
      <c r="R50" s="66"/>
    </row>
    <row r="51" spans="2:18" s="66" customFormat="1" ht="6" customHeight="1" x14ac:dyDescent="0.35">
      <c r="B51" s="96"/>
      <c r="C51" s="96"/>
      <c r="D51" s="99"/>
      <c r="E51" s="99"/>
      <c r="F51" s="99"/>
      <c r="G51" s="99"/>
      <c r="J51" s="96"/>
      <c r="K51" s="96"/>
      <c r="L51" s="99"/>
      <c r="M51" s="99"/>
      <c r="N51" s="99"/>
      <c r="O51" s="99"/>
      <c r="P51" s="99"/>
    </row>
    <row r="52" spans="2:18" x14ac:dyDescent="0.35">
      <c r="B52" s="108" t="s">
        <v>76</v>
      </c>
      <c r="C52" s="377" t="e">
        <f>CONCATENATE(#REF!,#REF!,#REF!,#REF!,#REF!,#REF!,#REF!,#REF!,#REF!,#REF!)</f>
        <v>#REF!</v>
      </c>
      <c r="D52" s="314"/>
      <c r="E52" s="314"/>
      <c r="F52" s="314"/>
      <c r="G52" s="315"/>
      <c r="H52" s="109"/>
      <c r="I52" s="66"/>
      <c r="J52" s="108" t="s">
        <v>76</v>
      </c>
      <c r="K52" s="378" t="e">
        <f>CONCATENATE(#REF!,#REF!,#REF!,#REF!,#REF!,#REF!,#REF!,#REF!)</f>
        <v>#REF!</v>
      </c>
      <c r="L52" s="314"/>
      <c r="M52" s="314"/>
      <c r="N52" s="314"/>
      <c r="O52" s="314"/>
      <c r="P52" s="315"/>
      <c r="Q52" s="110"/>
      <c r="R52" s="66"/>
    </row>
    <row r="53" spans="2:18" s="66" customFormat="1" ht="6.75" customHeight="1" x14ac:dyDescent="0.35">
      <c r="B53" s="96"/>
      <c r="C53" s="96"/>
      <c r="D53" s="99"/>
      <c r="E53" s="99"/>
      <c r="F53" s="99"/>
      <c r="G53" s="99"/>
      <c r="J53" s="96"/>
      <c r="K53" s="96"/>
      <c r="L53" s="99"/>
      <c r="M53" s="99"/>
      <c r="N53" s="99"/>
      <c r="O53" s="99"/>
      <c r="P53" s="99"/>
    </row>
    <row r="54" spans="2:18" x14ac:dyDescent="0.35">
      <c r="B54" s="373" t="s">
        <v>81</v>
      </c>
      <c r="C54" s="373"/>
      <c r="D54" s="371" t="e">
        <f>#REF!</f>
        <v>#REF!</v>
      </c>
      <c r="E54" s="371"/>
      <c r="F54" s="371"/>
      <c r="G54" s="371"/>
      <c r="H54" s="66"/>
      <c r="I54" s="66"/>
      <c r="J54" s="373" t="s">
        <v>81</v>
      </c>
      <c r="K54" s="373"/>
      <c r="L54" s="374" t="e">
        <f>#REF!</f>
        <v>#REF!</v>
      </c>
      <c r="M54" s="374"/>
      <c r="N54" s="374"/>
      <c r="O54" s="374"/>
      <c r="P54" s="374"/>
      <c r="R54" s="66"/>
    </row>
    <row r="55" spans="2:18" s="66" customFormat="1" ht="7.5" customHeight="1" x14ac:dyDescent="0.35">
      <c r="B55" s="96"/>
      <c r="C55" s="96"/>
      <c r="D55" s="99"/>
      <c r="E55" s="99"/>
      <c r="F55" s="99"/>
      <c r="G55" s="99"/>
      <c r="J55" s="96"/>
      <c r="K55" s="96"/>
      <c r="L55" s="99"/>
      <c r="M55" s="99"/>
      <c r="N55" s="99"/>
      <c r="O55" s="99"/>
      <c r="P55" s="99"/>
    </row>
    <row r="56" spans="2:18" x14ac:dyDescent="0.35">
      <c r="B56" s="373" t="s">
        <v>82</v>
      </c>
      <c r="C56" s="373"/>
      <c r="D56" s="370" t="e">
        <f>#REF!</f>
        <v>#REF!</v>
      </c>
      <c r="E56" s="371"/>
      <c r="F56" s="371"/>
      <c r="G56" s="371"/>
      <c r="H56" s="66"/>
      <c r="I56" s="66"/>
      <c r="J56" s="373" t="s">
        <v>82</v>
      </c>
      <c r="K56" s="373"/>
      <c r="L56" s="379" t="e">
        <f>#REF!</f>
        <v>#REF!</v>
      </c>
      <c r="M56" s="374"/>
      <c r="N56" s="374"/>
      <c r="O56" s="374"/>
      <c r="P56" s="374"/>
      <c r="R56" s="66"/>
    </row>
    <row r="57" spans="2:18" s="66" customFormat="1" ht="6" customHeight="1" x14ac:dyDescent="0.35">
      <c r="B57" s="96"/>
      <c r="C57" s="96"/>
      <c r="D57" s="99"/>
      <c r="E57" s="99"/>
      <c r="F57" s="99"/>
      <c r="G57" s="99"/>
      <c r="J57" s="96"/>
      <c r="K57" s="96"/>
      <c r="L57" s="99"/>
      <c r="M57" s="99"/>
      <c r="N57" s="99"/>
      <c r="O57" s="99"/>
      <c r="P57" s="99"/>
    </row>
    <row r="58" spans="2:18" x14ac:dyDescent="0.35">
      <c r="B58" s="373" t="s">
        <v>83</v>
      </c>
      <c r="C58" s="373"/>
      <c r="D58" s="372" t="e">
        <f>#REF!</f>
        <v>#REF!</v>
      </c>
      <c r="E58" s="372"/>
      <c r="F58" s="372"/>
      <c r="G58" s="372"/>
      <c r="H58" s="66"/>
      <c r="I58" s="66"/>
      <c r="J58" s="373" t="s">
        <v>83</v>
      </c>
      <c r="K58" s="373"/>
      <c r="L58" s="380" t="e">
        <f>#REF!</f>
        <v>#REF!</v>
      </c>
      <c r="M58" s="380"/>
      <c r="N58" s="380"/>
      <c r="O58" s="380"/>
      <c r="P58" s="380"/>
      <c r="R58" s="66"/>
    </row>
    <row r="59" spans="2:18" s="66" customFormat="1" ht="6" customHeight="1" x14ac:dyDescent="0.35">
      <c r="B59" s="96"/>
      <c r="C59" s="96"/>
      <c r="D59" s="99"/>
      <c r="E59" s="99"/>
      <c r="F59" s="99"/>
      <c r="G59" s="99"/>
      <c r="J59" s="96"/>
      <c r="K59" s="96"/>
      <c r="L59" s="99"/>
      <c r="M59" s="99"/>
      <c r="N59" s="99"/>
      <c r="O59" s="99"/>
      <c r="P59" s="99"/>
    </row>
    <row r="60" spans="2:18" x14ac:dyDescent="0.35">
      <c r="B60" s="373" t="s">
        <v>7</v>
      </c>
      <c r="C60" s="373"/>
      <c r="D60" s="371" t="e">
        <f>#REF!</f>
        <v>#REF!</v>
      </c>
      <c r="E60" s="371"/>
      <c r="F60" s="371"/>
      <c r="G60" s="371"/>
      <c r="H60" s="66"/>
      <c r="I60" s="66"/>
      <c r="J60" s="373" t="s">
        <v>7</v>
      </c>
      <c r="K60" s="373"/>
      <c r="L60" s="374" t="e">
        <f>#REF!</f>
        <v>#REF!</v>
      </c>
      <c r="M60" s="374"/>
      <c r="N60" s="374"/>
      <c r="O60" s="374"/>
      <c r="P60" s="374"/>
      <c r="R60" s="66"/>
    </row>
    <row r="61" spans="2:18" s="66" customFormat="1" ht="6.75" customHeight="1" x14ac:dyDescent="0.35"/>
    <row r="62" spans="2:18" s="97" customFormat="1" ht="15.5" x14ac:dyDescent="0.35">
      <c r="B62" s="95"/>
      <c r="C62" s="95"/>
      <c r="D62" s="95" t="s">
        <v>84</v>
      </c>
      <c r="E62" s="95"/>
      <c r="F62" s="95"/>
      <c r="G62" s="95"/>
      <c r="H62" s="95"/>
      <c r="I62" s="95"/>
      <c r="J62" s="95"/>
      <c r="K62" s="95" t="s">
        <v>85</v>
      </c>
      <c r="L62" s="95"/>
      <c r="M62" s="95"/>
      <c r="N62" s="95"/>
      <c r="O62" s="95"/>
      <c r="P62" s="95"/>
      <c r="R62" s="98"/>
    </row>
    <row r="63" spans="2:18" s="66" customFormat="1" ht="6" customHeight="1" x14ac:dyDescent="0.35"/>
    <row r="64" spans="2:18" x14ac:dyDescent="0.35">
      <c r="B64" s="381" t="s">
        <v>8</v>
      </c>
      <c r="C64" s="381"/>
      <c r="D64" s="382" t="e">
        <f>#REF!</f>
        <v>#REF!</v>
      </c>
      <c r="E64" s="382"/>
      <c r="F64" s="99"/>
      <c r="G64" s="99"/>
      <c r="H64" s="66"/>
      <c r="I64" s="66"/>
      <c r="J64" s="384" t="s">
        <v>7</v>
      </c>
      <c r="K64" s="385"/>
      <c r="L64" s="378" t="e">
        <f>#REF!</f>
        <v>#REF!</v>
      </c>
      <c r="M64" s="387"/>
      <c r="N64" s="387"/>
      <c r="O64" s="387"/>
      <c r="P64" s="219"/>
      <c r="R64" s="66"/>
    </row>
    <row r="65" spans="1:18" s="66" customFormat="1" ht="6.75" customHeight="1" x14ac:dyDescent="0.35">
      <c r="B65" s="96"/>
      <c r="C65" s="96"/>
      <c r="D65" s="99"/>
      <c r="E65" s="99"/>
      <c r="F65" s="99"/>
      <c r="G65" s="99"/>
    </row>
    <row r="66" spans="1:18" x14ac:dyDescent="0.35">
      <c r="B66" s="381" t="s">
        <v>9</v>
      </c>
      <c r="C66" s="381"/>
      <c r="D66" s="382" t="e">
        <f>#REF!</f>
        <v>#REF!</v>
      </c>
      <c r="E66" s="382"/>
      <c r="F66" s="382"/>
      <c r="G66" s="382"/>
      <c r="H66" s="66"/>
      <c r="I66" s="66"/>
      <c r="J66" s="111" t="s">
        <v>11</v>
      </c>
      <c r="K66" s="382" t="e">
        <f>#REF!</f>
        <v>#REF!</v>
      </c>
      <c r="L66" s="382"/>
      <c r="N66" s="66"/>
      <c r="O66" s="66"/>
      <c r="P66" s="66"/>
      <c r="R66" s="66"/>
    </row>
    <row r="67" spans="1:18" s="66" customFormat="1" ht="6.75" customHeight="1" x14ac:dyDescent="0.35">
      <c r="B67" s="96"/>
      <c r="C67" s="96"/>
      <c r="D67" s="99"/>
      <c r="E67" s="99"/>
      <c r="F67" s="99"/>
      <c r="G67" s="99"/>
    </row>
    <row r="68" spans="1:18" x14ac:dyDescent="0.35">
      <c r="B68" s="381" t="s">
        <v>10</v>
      </c>
      <c r="C68" s="381"/>
      <c r="D68" s="382" t="e">
        <f>#REF!</f>
        <v>#REF!</v>
      </c>
      <c r="E68" s="382"/>
      <c r="F68" s="382"/>
      <c r="G68" s="382"/>
      <c r="H68" s="66"/>
      <c r="I68" s="66"/>
      <c r="J68" s="112" t="s">
        <v>51</v>
      </c>
      <c r="K68" s="386" t="e">
        <f>#REF!</f>
        <v>#REF!</v>
      </c>
      <c r="L68" s="219"/>
      <c r="N68" s="66"/>
      <c r="O68" s="66"/>
      <c r="P68" s="66"/>
      <c r="R68" s="66"/>
    </row>
    <row r="69" spans="1:18" s="66" customFormat="1" ht="6" customHeight="1" x14ac:dyDescent="0.35">
      <c r="B69" s="96"/>
      <c r="C69" s="96"/>
      <c r="D69" s="99"/>
      <c r="E69" s="99"/>
      <c r="F69" s="99"/>
      <c r="G69" s="99"/>
    </row>
    <row r="70" spans="1:18" x14ac:dyDescent="0.35">
      <c r="B70" s="381" t="s">
        <v>86</v>
      </c>
      <c r="C70" s="381"/>
      <c r="D70" s="382" t="e">
        <f>#REF!</f>
        <v>#REF!</v>
      </c>
      <c r="E70" s="382"/>
      <c r="F70" s="99"/>
      <c r="G70" s="99"/>
      <c r="H70" s="66"/>
      <c r="I70" s="66"/>
      <c r="J70" s="381" t="s">
        <v>88</v>
      </c>
      <c r="K70" s="381"/>
      <c r="L70" s="386" t="e">
        <f>#REF!</f>
        <v>#REF!</v>
      </c>
      <c r="M70" s="387"/>
      <c r="N70" s="219"/>
      <c r="P70" s="66"/>
      <c r="R70" s="66"/>
    </row>
    <row r="71" spans="1:18" s="66" customFormat="1" ht="6" customHeight="1" x14ac:dyDescent="0.35">
      <c r="B71" s="96"/>
      <c r="C71" s="96"/>
      <c r="D71" s="99"/>
      <c r="E71" s="99"/>
      <c r="F71" s="99"/>
      <c r="G71" s="99"/>
    </row>
    <row r="72" spans="1:18" x14ac:dyDescent="0.35">
      <c r="B72" s="381" t="s">
        <v>87</v>
      </c>
      <c r="C72" s="381"/>
      <c r="D72" s="383" t="e">
        <f>#REF!</f>
        <v>#REF!</v>
      </c>
      <c r="E72" s="382"/>
      <c r="F72" s="99"/>
      <c r="G72" s="99"/>
      <c r="H72" s="66"/>
      <c r="I72" s="66"/>
      <c r="J72" s="381" t="s">
        <v>90</v>
      </c>
      <c r="K72" s="381"/>
      <c r="L72" s="114" t="e">
        <f>#REF!</f>
        <v>#REF!</v>
      </c>
      <c r="N72" s="381" t="s">
        <v>15</v>
      </c>
      <c r="O72" s="381"/>
      <c r="P72" s="115" t="e">
        <f>#REF!</f>
        <v>#REF!</v>
      </c>
      <c r="R72" s="66"/>
    </row>
    <row r="73" spans="1:18" s="66" customFormat="1" ht="6" customHeight="1" x14ac:dyDescent="0.35">
      <c r="B73" s="96"/>
      <c r="C73" s="96"/>
      <c r="D73" s="99"/>
      <c r="E73" s="99"/>
      <c r="F73" s="99"/>
      <c r="G73" s="99"/>
    </row>
    <row r="74" spans="1:18" x14ac:dyDescent="0.35">
      <c r="B74" s="381" t="s">
        <v>7</v>
      </c>
      <c r="C74" s="381"/>
      <c r="D74" s="382" t="e">
        <f>#REF!</f>
        <v>#REF!</v>
      </c>
      <c r="E74" s="382"/>
      <c r="F74" s="382"/>
      <c r="G74" s="382"/>
      <c r="H74" s="66"/>
      <c r="I74" s="66"/>
      <c r="J74" s="381" t="s">
        <v>89</v>
      </c>
      <c r="K74" s="381"/>
      <c r="L74" s="113" t="e">
        <f>#REF!</f>
        <v>#REF!</v>
      </c>
      <c r="M74" s="66"/>
      <c r="N74" s="66"/>
      <c r="O74" s="66"/>
      <c r="P74" s="66"/>
      <c r="Q74" s="66"/>
      <c r="R74" s="66"/>
    </row>
    <row r="75" spans="1:18" s="66" customFormat="1" ht="5.25" customHeight="1" x14ac:dyDescent="0.35"/>
    <row r="76" spans="1:18" x14ac:dyDescent="0.3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6"/>
      <c r="R76" s="66"/>
    </row>
    <row r="77" spans="1:18" s="66" customFormat="1" ht="4.5" customHeight="1" x14ac:dyDescent="0.35"/>
    <row r="78" spans="1:18" ht="21" customHeight="1" x14ac:dyDescent="0.35">
      <c r="A78" s="66"/>
      <c r="C78" s="66"/>
      <c r="D78" s="66"/>
      <c r="E78" s="66"/>
      <c r="F78" s="66"/>
      <c r="G78" s="66"/>
      <c r="H78" s="66"/>
      <c r="I78" s="66"/>
      <c r="J78" s="117" t="s">
        <v>93</v>
      </c>
      <c r="L78" s="66"/>
      <c r="M78" s="66"/>
      <c r="N78" s="66"/>
      <c r="O78" s="66"/>
      <c r="P78" s="66"/>
      <c r="Q78" s="66"/>
      <c r="R78" s="66"/>
    </row>
    <row r="79" spans="1:18" x14ac:dyDescent="0.3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1:18" x14ac:dyDescent="0.3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1:18" x14ac:dyDescent="0.3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1:18" x14ac:dyDescent="0.3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1:18" x14ac:dyDescent="0.3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1:18" x14ac:dyDescent="0.35">
      <c r="Q84" s="66"/>
      <c r="R84" s="66"/>
    </row>
    <row r="85" spans="1:18" x14ac:dyDescent="0.35">
      <c r="Q85" s="66"/>
      <c r="R85" s="66"/>
    </row>
    <row r="86" spans="1:18" x14ac:dyDescent="0.35">
      <c r="Q86" s="66"/>
      <c r="R86" s="66"/>
    </row>
    <row r="87" spans="1:18" x14ac:dyDescent="0.35">
      <c r="Q87" s="66"/>
      <c r="R87" s="66"/>
    </row>
    <row r="88" spans="1:18" x14ac:dyDescent="0.35">
      <c r="Q88" s="66"/>
      <c r="R88" s="66"/>
    </row>
    <row r="89" spans="1:18" x14ac:dyDescent="0.35">
      <c r="Q89" s="66"/>
      <c r="R89" s="66"/>
    </row>
    <row r="90" spans="1:18" x14ac:dyDescent="0.35">
      <c r="Q90" s="66"/>
      <c r="R90" s="66"/>
    </row>
    <row r="91" spans="1:18" x14ac:dyDescent="0.35">
      <c r="R91" s="66"/>
    </row>
    <row r="92" spans="1:18" x14ac:dyDescent="0.35">
      <c r="R92" s="66"/>
    </row>
    <row r="93" spans="1:18" x14ac:dyDescent="0.35">
      <c r="R93" s="66"/>
    </row>
    <row r="94" spans="1:18" x14ac:dyDescent="0.35">
      <c r="R94" s="66"/>
    </row>
    <row r="95" spans="1:18" x14ac:dyDescent="0.35">
      <c r="R95" s="66"/>
    </row>
    <row r="96" spans="1:18" x14ac:dyDescent="0.35">
      <c r="R96" s="66"/>
    </row>
    <row r="97" spans="18:18" x14ac:dyDescent="0.35">
      <c r="R97" s="66"/>
    </row>
    <row r="98" spans="18:18" x14ac:dyDescent="0.35">
      <c r="R98" s="66"/>
    </row>
    <row r="99" spans="18:18" x14ac:dyDescent="0.35">
      <c r="R99" s="66"/>
    </row>
    <row r="100" spans="18:18" x14ac:dyDescent="0.35">
      <c r="R100" s="66"/>
    </row>
    <row r="101" spans="18:18" x14ac:dyDescent="0.35">
      <c r="R101" s="66"/>
    </row>
    <row r="102" spans="18:18" x14ac:dyDescent="0.35">
      <c r="R102" s="66"/>
    </row>
    <row r="103" spans="18:18" x14ac:dyDescent="0.35">
      <c r="R103" s="66"/>
    </row>
    <row r="104" spans="18:18" x14ac:dyDescent="0.35">
      <c r="R104" s="66"/>
    </row>
    <row r="105" spans="18:18" x14ac:dyDescent="0.35">
      <c r="R105" s="66"/>
    </row>
    <row r="106" spans="18:18" x14ac:dyDescent="0.35">
      <c r="R106" s="66"/>
    </row>
    <row r="107" spans="18:18" x14ac:dyDescent="0.35">
      <c r="R107" s="66"/>
    </row>
    <row r="108" spans="18:18" x14ac:dyDescent="0.35">
      <c r="R108" s="66"/>
    </row>
    <row r="109" spans="18:18" x14ac:dyDescent="0.35">
      <c r="R109" s="66"/>
    </row>
    <row r="110" spans="18:18" x14ac:dyDescent="0.35">
      <c r="R110" s="66"/>
    </row>
    <row r="111" spans="18:18" x14ac:dyDescent="0.35">
      <c r="R111" s="66"/>
    </row>
    <row r="112" spans="18:18" x14ac:dyDescent="0.35">
      <c r="R112" s="66"/>
    </row>
    <row r="113" spans="18:18" x14ac:dyDescent="0.35">
      <c r="R113" s="66"/>
    </row>
    <row r="114" spans="18:18" x14ac:dyDescent="0.35">
      <c r="R114" s="66"/>
    </row>
    <row r="115" spans="18:18" x14ac:dyDescent="0.35">
      <c r="R115" s="66"/>
    </row>
    <row r="116" spans="18:18" x14ac:dyDescent="0.35">
      <c r="R116" s="66"/>
    </row>
    <row r="117" spans="18:18" x14ac:dyDescent="0.35">
      <c r="R117" s="66"/>
    </row>
    <row r="118" spans="18:18" x14ac:dyDescent="0.35">
      <c r="R118" s="66"/>
    </row>
    <row r="119" spans="18:18" x14ac:dyDescent="0.35">
      <c r="R119" s="66"/>
    </row>
    <row r="120" spans="18:18" x14ac:dyDescent="0.35">
      <c r="R120" s="66"/>
    </row>
    <row r="121" spans="18:18" x14ac:dyDescent="0.35">
      <c r="R121" s="66"/>
    </row>
    <row r="122" spans="18:18" x14ac:dyDescent="0.35">
      <c r="R122" s="66"/>
    </row>
    <row r="123" spans="18:18" x14ac:dyDescent="0.35">
      <c r="R123" s="66"/>
    </row>
    <row r="124" spans="18:18" x14ac:dyDescent="0.35">
      <c r="R124" s="66"/>
    </row>
    <row r="125" spans="18:18" x14ac:dyDescent="0.35">
      <c r="R125" s="66"/>
    </row>
    <row r="126" spans="18:18" x14ac:dyDescent="0.35">
      <c r="R126" s="66"/>
    </row>
    <row r="127" spans="18:18" x14ac:dyDescent="0.35">
      <c r="R127" s="66"/>
    </row>
    <row r="128" spans="18:18" x14ac:dyDescent="0.35">
      <c r="R128" s="66"/>
    </row>
    <row r="129" spans="18:18" x14ac:dyDescent="0.35">
      <c r="R129" s="66"/>
    </row>
    <row r="130" spans="18:18" x14ac:dyDescent="0.35">
      <c r="R130" s="66"/>
    </row>
    <row r="131" spans="18:18" x14ac:dyDescent="0.35">
      <c r="R131" s="66"/>
    </row>
    <row r="132" spans="18:18" x14ac:dyDescent="0.35">
      <c r="R132" s="66"/>
    </row>
    <row r="133" spans="18:18" x14ac:dyDescent="0.35">
      <c r="R133" s="66"/>
    </row>
  </sheetData>
  <mergeCells count="97">
    <mergeCell ref="J74:K74"/>
    <mergeCell ref="N72:O72"/>
    <mergeCell ref="J64:K64"/>
    <mergeCell ref="K68:L68"/>
    <mergeCell ref="K66:L66"/>
    <mergeCell ref="L64:P64"/>
    <mergeCell ref="J70:K70"/>
    <mergeCell ref="J72:K72"/>
    <mergeCell ref="L70:N70"/>
    <mergeCell ref="B74:C74"/>
    <mergeCell ref="D64:E64"/>
    <mergeCell ref="D66:G66"/>
    <mergeCell ref="D68:G68"/>
    <mergeCell ref="D70:E70"/>
    <mergeCell ref="D72:E72"/>
    <mergeCell ref="D74:G74"/>
    <mergeCell ref="B64:C64"/>
    <mergeCell ref="B66:C66"/>
    <mergeCell ref="B68:C68"/>
    <mergeCell ref="B70:C70"/>
    <mergeCell ref="B72:C72"/>
    <mergeCell ref="L60:P60"/>
    <mergeCell ref="F26:J26"/>
    <mergeCell ref="C52:G52"/>
    <mergeCell ref="K52:P52"/>
    <mergeCell ref="L50:P50"/>
    <mergeCell ref="L54:P54"/>
    <mergeCell ref="L56:P56"/>
    <mergeCell ref="L58:P58"/>
    <mergeCell ref="B60:C60"/>
    <mergeCell ref="J50:K50"/>
    <mergeCell ref="J54:K54"/>
    <mergeCell ref="J56:K56"/>
    <mergeCell ref="J58:K58"/>
    <mergeCell ref="J60:K60"/>
    <mergeCell ref="D50:G50"/>
    <mergeCell ref="D54:G54"/>
    <mergeCell ref="D56:G56"/>
    <mergeCell ref="D58:G58"/>
    <mergeCell ref="D60:G60"/>
    <mergeCell ref="B50:C50"/>
    <mergeCell ref="B54:C54"/>
    <mergeCell ref="B56:C56"/>
    <mergeCell ref="B58:C58"/>
    <mergeCell ref="L40:P40"/>
    <mergeCell ref="L42:P42"/>
    <mergeCell ref="C46:G46"/>
    <mergeCell ref="K46:P46"/>
    <mergeCell ref="J44:K44"/>
    <mergeCell ref="B44:C44"/>
    <mergeCell ref="D44:E44"/>
    <mergeCell ref="L44:N44"/>
    <mergeCell ref="B40:C40"/>
    <mergeCell ref="B42:C42"/>
    <mergeCell ref="D40:G40"/>
    <mergeCell ref="D42:G42"/>
    <mergeCell ref="J40:K40"/>
    <mergeCell ref="J42:K42"/>
    <mergeCell ref="L34:P34"/>
    <mergeCell ref="J36:K36"/>
    <mergeCell ref="B38:C38"/>
    <mergeCell ref="D38:E38"/>
    <mergeCell ref="J38:K38"/>
    <mergeCell ref="L38:N38"/>
    <mergeCell ref="B34:C34"/>
    <mergeCell ref="B36:C36"/>
    <mergeCell ref="D34:G34"/>
    <mergeCell ref="J34:K34"/>
    <mergeCell ref="L29:M29"/>
    <mergeCell ref="L30:M30"/>
    <mergeCell ref="G6:J6"/>
    <mergeCell ref="D8:J8"/>
    <mergeCell ref="D10:E10"/>
    <mergeCell ref="B24:D24"/>
    <mergeCell ref="E24:H24"/>
    <mergeCell ref="B26:E26"/>
    <mergeCell ref="L26:M28"/>
    <mergeCell ref="B27:C27"/>
    <mergeCell ref="D27:E27"/>
    <mergeCell ref="F27:G27"/>
    <mergeCell ref="H27:H28"/>
    <mergeCell ref="I27:I28"/>
    <mergeCell ref="J27:J28"/>
    <mergeCell ref="B6:D6"/>
    <mergeCell ref="B16:D16"/>
    <mergeCell ref="E16:H16"/>
    <mergeCell ref="B8:C8"/>
    <mergeCell ref="B10:C10"/>
    <mergeCell ref="B14:C14"/>
    <mergeCell ref="D14:G14"/>
    <mergeCell ref="B12:C12"/>
    <mergeCell ref="B20:D20"/>
    <mergeCell ref="E20:H20"/>
    <mergeCell ref="B22:D22"/>
    <mergeCell ref="E22:H22"/>
    <mergeCell ref="B18:D18"/>
    <mergeCell ref="E18:H18"/>
  </mergeCells>
  <pageMargins left="0.17" right="0.17" top="0.25" bottom="0.17" header="0.17" footer="0.1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205ea0-e47a-4646-b2cd-e56a4902547b" xsi:nil="true"/>
    <_dlc_DocId xmlns="daed26b1-2cca-4243-b3c8-8167410ae097">5A4ZQDCHR5N3-29203493-181</_dlc_DocId>
    <_dlc_DocIdUrl xmlns="daed26b1-2cca-4243-b3c8-8167410ae097">
      <Url>https://skybank1.sharepoint.com/sites/documents/IT/_layouts/15/DocIdRedir.aspx?ID=5A4ZQDCHR5N3-29203493-181</Url>
      <Description>5A4ZQDCHR5N3-29203493-181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BF59F09419F71418580E2CD050D3D63" ma:contentTypeVersion="5" ma:contentTypeDescription="Создание документа." ma:contentTypeScope="" ma:versionID="72d15bc8f7baa2e17fa724a45fb1c72f">
  <xsd:schema xmlns:xsd="http://www.w3.org/2001/XMLSchema" xmlns:xs="http://www.w3.org/2001/XMLSchema" xmlns:p="http://schemas.microsoft.com/office/2006/metadata/properties" xmlns:ns2="daed26b1-2cca-4243-b3c8-8167410ae097" xmlns:ns3="f8205ea0-e47a-4646-b2cd-e56a4902547b" targetNamespace="http://schemas.microsoft.com/office/2006/metadata/properties" ma:root="true" ma:fieldsID="40f777659e51bb6813a6f9beb81fe4c8" ns2:_="" ns3:_="">
    <xsd:import namespace="daed26b1-2cca-4243-b3c8-8167410ae097"/>
    <xsd:import namespace="f8205ea0-e47a-4646-b2cd-e56a490254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d26b1-2cca-4243-b3c8-8167410ae0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05ea0-e47a-4646-b2cd-e56a49025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5" nillable="true" ma:displayName="Состояние одобрения" ma:internalName="_x0421__x043e__x0441__x0442__x043e__x044f__x043d__x0438__x0435__x0020__x043e__x0434__x043e__x0431__x0440__x0435__x043d__x0438__x044f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C28CF7-C46B-4ABD-A10E-AE6D2F8DA10B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f8205ea0-e47a-4646-b2cd-e56a4902547b"/>
    <ds:schemaRef ds:uri="daed26b1-2cca-4243-b3c8-8167410ae09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DC48F7-403C-4A81-BBEA-A1CC624C5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ed26b1-2cca-4243-b3c8-8167410ae097"/>
    <ds:schemaRef ds:uri="f8205ea0-e47a-4646-b2cd-e56a49025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8B082E-75B4-4766-9657-01D38DC96B9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7EB3FF-8587-40B2-A181-AB032481CA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Розрах.заг.варт.класичн</vt:lpstr>
      <vt:lpstr>Класична 2 а_2</vt:lpstr>
      <vt:lpstr>Розпорядження</vt:lpstr>
      <vt:lpstr>'Класична 2 а_2'!Область_печати</vt:lpstr>
      <vt:lpstr>Розпорядження!Область_печати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Golub</dc:creator>
  <cp:lastModifiedBy>Редькін Сергій Михайлович</cp:lastModifiedBy>
  <cp:lastPrinted>2021-04-21T11:57:23Z</cp:lastPrinted>
  <dcterms:created xsi:type="dcterms:W3CDTF">2014-01-17T10:24:19Z</dcterms:created>
  <dcterms:modified xsi:type="dcterms:W3CDTF">2022-07-01T21:21:18Z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0x0101008BF59F09419F71418580E2CD050D3D63</vt:lpwstr>
  </property>
  <property fmtid="{D5CDD505-2E9C-101B-9397-08002B2CF9AE}" pid="3" name="_dlc_DocIdItemGuid">
    <vt:lpwstr>99a88ccb-1c16-4ca7-bbc4-59a6db6b1237</vt:lpwstr>
  </property>
</Properties>
</file>